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R:\ESP Water\Regulators (not DWI)\Ofwat\Ofwat Return 2025-2026\Final Docs\"/>
    </mc:Choice>
  </mc:AlternateContent>
  <xr:revisionPtr revIDLastSave="0" documentId="8_{1E310097-42F9-4440-BB78-702F4B462C9F}" xr6:coauthVersionLast="47" xr6:coauthVersionMax="47" xr10:uidLastSave="{00000000-0000-0000-0000-000000000000}"/>
  <bookViews>
    <workbookView xWindow="-28920" yWindow="-120" windowWidth="29040" windowHeight="15720" xr2:uid="{B4B655D0-24FD-40EC-8735-1274D45E7CCE}"/>
  </bookViews>
  <sheets>
    <sheet name="Cover" sheetId="20" r:id="rId1"/>
    <sheet name="F1" sheetId="11" r:id="rId2"/>
    <sheet name="F2" sheetId="22" r:id="rId3"/>
    <sheet name="F3" sheetId="12" r:id="rId4"/>
    <sheet name="F4" sheetId="14" r:id="rId5"/>
    <sheet name="F5" sheetId="16" r:id="rId6"/>
    <sheet name="Transactions with associates" sheetId="18" r:id="rId7"/>
    <sheet name="P1" sheetId="4" r:id="rId8"/>
    <sheet name="P2" sheetId="8" r:id="rId9"/>
    <sheet name="P3" sheetId="5" r:id="rId10"/>
    <sheet name="P4" sheetId="7" r:id="rId1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7" hidden="1">'P1'!$A$13:$AZ$96</definedName>
    <definedName name="_xlnm._FilterDatabase" localSheetId="9" hidden="1">'P3'!$A$12:$T$96</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Cover!$A$1:$F$35</definedName>
    <definedName name="_xlnm.Print_Area" localSheetId="1">'F1'!$A$1:$L$68</definedName>
    <definedName name="_xlnm.Print_Area" localSheetId="2">'F2'!$A$1:$K$26</definedName>
    <definedName name="_xlnm.Print_Area" localSheetId="3">'F3'!$A$1:$P$55</definedName>
    <definedName name="_xlnm.Print_Area" localSheetId="4">'F4'!$A$1:$P$40</definedName>
    <definedName name="_xlnm.Print_Area" localSheetId="5">'F5'!$A$1:$K$28</definedName>
    <definedName name="_xlnm.Print_Area" localSheetId="7">'P1'!$A$1:$BA$100</definedName>
    <definedName name="_xlnm.Print_Area" localSheetId="8">'P2'!$A$1:$P$109</definedName>
    <definedName name="_xlnm.Print_Area" localSheetId="9">'P3'!$A$1:$T$109</definedName>
    <definedName name="_xlnm.Print_Area" localSheetId="10">'P4'!$A$1:$N$108</definedName>
    <definedName name="_xlnm.Print_Area" localSheetId="6">'Transactions with associates'!$A$1:$H$17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 name="Z_71BC5093_C9C1_4AA0_864A_AADBDC96B3C1_.wvu.PrintArea" localSheetId="0" hidden="1">Cover!$A$1:$F$35</definedName>
    <definedName name="Z_71BC5093_C9C1_4AA0_864A_AADBDC96B3C1_.wvu.PrintArea" localSheetId="1" hidden="1">'F1'!$A$1:$L$68</definedName>
    <definedName name="Z_71BC5093_C9C1_4AA0_864A_AADBDC96B3C1_.wvu.PrintArea" localSheetId="2" hidden="1">'F2'!$A$1:$K$26</definedName>
    <definedName name="Z_71BC5093_C9C1_4AA0_864A_AADBDC96B3C1_.wvu.PrintArea" localSheetId="3" hidden="1">'F3'!$A$1:$P$39</definedName>
    <definedName name="Z_71BC5093_C9C1_4AA0_864A_AADBDC96B3C1_.wvu.PrintArea" localSheetId="4" hidden="1">'F4'!$A$1:$P$35</definedName>
    <definedName name="Z_71BC5093_C9C1_4AA0_864A_AADBDC96B3C1_.wvu.PrintArea" localSheetId="5" hidden="1">'F5'!$A$1:$K$28</definedName>
    <definedName name="Z_71BC5093_C9C1_4AA0_864A_AADBDC96B3C1_.wvu.PrintArea" localSheetId="7" hidden="1">'P1'!$A$1:$BA$100</definedName>
    <definedName name="Z_71BC5093_C9C1_4AA0_864A_AADBDC96B3C1_.wvu.PrintArea" localSheetId="8" hidden="1">'P2'!$A$1:$P$109</definedName>
    <definedName name="Z_71BC5093_C9C1_4AA0_864A_AADBDC96B3C1_.wvu.PrintArea" localSheetId="9" hidden="1">'P3'!$A$1:$T$109</definedName>
    <definedName name="Z_71BC5093_C9C1_4AA0_864A_AADBDC96B3C1_.wvu.PrintArea" localSheetId="10" hidden="1">'P4'!$A$1:$N$108</definedName>
    <definedName name="Z_71BC5093_C9C1_4AA0_864A_AADBDC96B3C1_.wvu.PrintArea" localSheetId="6" hidden="1">'Transactions with associates'!$A$1:$H$17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9" i="5" l="1"/>
  <c r="M100" i="5"/>
  <c r="J99" i="5" l="1"/>
  <c r="I99" i="5"/>
  <c r="O14" i="5"/>
  <c r="O15" i="5"/>
  <c r="O16" i="5"/>
  <c r="O17" i="5"/>
  <c r="O18" i="5"/>
  <c r="O19" i="5"/>
  <c r="O20" i="5"/>
  <c r="O21" i="5"/>
  <c r="O22" i="5"/>
  <c r="O23" i="5"/>
  <c r="O24" i="5"/>
  <c r="O25" i="5"/>
  <c r="O26" i="5"/>
  <c r="O27" i="5"/>
  <c r="O28" i="5"/>
  <c r="O29" i="5"/>
  <c r="O31" i="5"/>
  <c r="O32" i="5"/>
  <c r="O33" i="5"/>
  <c r="O34" i="5"/>
  <c r="O35" i="5"/>
  <c r="O36" i="5"/>
  <c r="O37" i="5"/>
  <c r="O38" i="5"/>
  <c r="O39" i="5"/>
  <c r="O40" i="5"/>
  <c r="O41" i="5"/>
  <c r="O44" i="5"/>
  <c r="O45" i="5"/>
  <c r="O46" i="5"/>
  <c r="O47" i="5"/>
  <c r="O48" i="5"/>
  <c r="O49" i="5"/>
  <c r="O50" i="5"/>
  <c r="O51" i="5"/>
  <c r="O52" i="5"/>
  <c r="O53" i="5"/>
  <c r="O54" i="5"/>
  <c r="O56"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F100" i="5"/>
  <c r="F99" i="5"/>
  <c r="E100" i="5"/>
  <c r="E99" i="5"/>
  <c r="I100" i="5" l="1"/>
  <c r="G99" i="5"/>
  <c r="G100" i="5"/>
  <c r="H96" i="5"/>
  <c r="J100" i="5"/>
  <c r="K96" i="5"/>
  <c r="K16" i="5" l="1"/>
  <c r="K18" i="5"/>
  <c r="K21" i="5"/>
  <c r="K22" i="5"/>
  <c r="K23" i="5"/>
  <c r="K24" i="5"/>
  <c r="K25" i="5"/>
  <c r="K26" i="5"/>
  <c r="K27" i="5"/>
  <c r="K29" i="5"/>
  <c r="K30" i="5"/>
  <c r="K31" i="5"/>
  <c r="K32" i="5"/>
  <c r="K33" i="5"/>
  <c r="K34" i="5"/>
  <c r="K35" i="5"/>
  <c r="K36" i="5"/>
  <c r="K37" i="5"/>
  <c r="K38" i="5"/>
  <c r="K39" i="5"/>
  <c r="K41" i="5"/>
  <c r="K42" i="5"/>
  <c r="K43" i="5"/>
  <c r="K44" i="5"/>
  <c r="K45" i="5"/>
  <c r="K46" i="5"/>
  <c r="K47" i="5"/>
  <c r="K49" i="5"/>
  <c r="K50" i="5"/>
  <c r="K51" i="5"/>
  <c r="K54" i="5"/>
  <c r="K55" i="5"/>
  <c r="K56" i="5"/>
  <c r="K57" i="5"/>
  <c r="H14" i="5"/>
  <c r="H13"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15" i="5"/>
  <c r="K15" i="5"/>
  <c r="H99" i="5" l="1"/>
  <c r="H100" i="5"/>
  <c r="K100" i="5"/>
  <c r="K99" i="5"/>
  <c r="O13" i="5"/>
  <c r="Q99" i="5"/>
  <c r="A14" i="7"/>
  <c r="B14" i="7"/>
  <c r="C14" i="7"/>
  <c r="A15" i="7"/>
  <c r="B15" i="7"/>
  <c r="C15" i="7"/>
  <c r="A16" i="7"/>
  <c r="B16" i="7"/>
  <c r="C16" i="7"/>
  <c r="A17" i="7"/>
  <c r="B17" i="7"/>
  <c r="C17" i="7"/>
  <c r="A18" i="7"/>
  <c r="B18" i="7"/>
  <c r="C18" i="7"/>
  <c r="A19" i="7"/>
  <c r="B19" i="7"/>
  <c r="C19" i="7"/>
  <c r="A20" i="7"/>
  <c r="B20" i="7"/>
  <c r="C20" i="7"/>
  <c r="A21" i="7"/>
  <c r="B21" i="7"/>
  <c r="C21" i="7"/>
  <c r="A22" i="7"/>
  <c r="B22" i="7"/>
  <c r="C22" i="7"/>
  <c r="A23" i="7"/>
  <c r="B23" i="7"/>
  <c r="C23" i="7"/>
  <c r="A24" i="7"/>
  <c r="B24" i="7"/>
  <c r="C24" i="7"/>
  <c r="A25" i="7"/>
  <c r="B25" i="7"/>
  <c r="C25" i="7"/>
  <c r="A26" i="7"/>
  <c r="B26" i="7"/>
  <c r="C26" i="7"/>
  <c r="A27" i="7"/>
  <c r="B27" i="7"/>
  <c r="C27" i="7"/>
  <c r="A28" i="7"/>
  <c r="B28" i="7"/>
  <c r="C28" i="7"/>
  <c r="A29" i="7"/>
  <c r="B29" i="7"/>
  <c r="C29" i="7"/>
  <c r="A30" i="7"/>
  <c r="B30" i="7"/>
  <c r="C30" i="7"/>
  <c r="A31" i="7"/>
  <c r="B31" i="7"/>
  <c r="C31" i="7"/>
  <c r="A32" i="7"/>
  <c r="B32" i="7"/>
  <c r="C32" i="7"/>
  <c r="A33" i="7"/>
  <c r="B33" i="7"/>
  <c r="C33" i="7"/>
  <c r="A34" i="7"/>
  <c r="B34" i="7"/>
  <c r="C34" i="7"/>
  <c r="A35" i="7"/>
  <c r="B35" i="7"/>
  <c r="C35" i="7"/>
  <c r="A36" i="7"/>
  <c r="B36" i="7"/>
  <c r="C36" i="7"/>
  <c r="A37" i="7"/>
  <c r="B37" i="7"/>
  <c r="C37" i="7"/>
  <c r="A38" i="7"/>
  <c r="B38" i="7"/>
  <c r="C38" i="7"/>
  <c r="A39" i="7"/>
  <c r="B39" i="7"/>
  <c r="C39" i="7"/>
  <c r="A40" i="7"/>
  <c r="B40" i="7"/>
  <c r="C40" i="7"/>
  <c r="A41" i="7"/>
  <c r="B41" i="7"/>
  <c r="C41" i="7"/>
  <c r="A42" i="7"/>
  <c r="B42" i="7"/>
  <c r="C42" i="7"/>
  <c r="A43" i="7"/>
  <c r="B43" i="7"/>
  <c r="C43" i="7"/>
  <c r="A44" i="7"/>
  <c r="B44" i="7"/>
  <c r="C44" i="7"/>
  <c r="A45" i="7"/>
  <c r="B45" i="7"/>
  <c r="C45" i="7"/>
  <c r="A46" i="7"/>
  <c r="B46" i="7"/>
  <c r="C46" i="7"/>
  <c r="A47" i="7"/>
  <c r="B47" i="7"/>
  <c r="C47" i="7"/>
  <c r="A48" i="7"/>
  <c r="B48" i="7"/>
  <c r="C48" i="7"/>
  <c r="A49" i="7"/>
  <c r="B49" i="7"/>
  <c r="C49" i="7"/>
  <c r="A50" i="7"/>
  <c r="B50" i="7"/>
  <c r="C50" i="7"/>
  <c r="A51" i="7"/>
  <c r="B51" i="7"/>
  <c r="C51" i="7"/>
  <c r="A52" i="7"/>
  <c r="B52" i="7"/>
  <c r="C52" i="7"/>
  <c r="A53" i="7"/>
  <c r="B53" i="7"/>
  <c r="C53" i="7"/>
  <c r="A54" i="7"/>
  <c r="B54" i="7"/>
  <c r="C54" i="7"/>
  <c r="A55" i="7"/>
  <c r="B55" i="7"/>
  <c r="C55" i="7"/>
  <c r="A56" i="7"/>
  <c r="B56" i="7"/>
  <c r="C56" i="7"/>
  <c r="A57" i="7"/>
  <c r="B57" i="7"/>
  <c r="C57" i="7"/>
  <c r="A58" i="7"/>
  <c r="B58" i="7"/>
  <c r="C58" i="7"/>
  <c r="A59" i="7"/>
  <c r="B59" i="7"/>
  <c r="C59" i="7"/>
  <c r="A60" i="7"/>
  <c r="B60" i="7"/>
  <c r="C60" i="7"/>
  <c r="A61" i="7"/>
  <c r="B61" i="7"/>
  <c r="C61" i="7"/>
  <c r="A62" i="7"/>
  <c r="B62" i="7"/>
  <c r="C62" i="7"/>
  <c r="A63" i="7"/>
  <c r="B63" i="7"/>
  <c r="C63" i="7"/>
  <c r="A64" i="7"/>
  <c r="B64" i="7"/>
  <c r="C64" i="7"/>
  <c r="A65" i="7"/>
  <c r="B65" i="7"/>
  <c r="C65" i="7"/>
  <c r="A66" i="7"/>
  <c r="B66" i="7"/>
  <c r="C66" i="7"/>
  <c r="A67" i="7"/>
  <c r="B67" i="7"/>
  <c r="C67" i="7"/>
  <c r="A68" i="7"/>
  <c r="B68" i="7"/>
  <c r="C68" i="7"/>
  <c r="A69" i="7"/>
  <c r="B69" i="7"/>
  <c r="C69" i="7"/>
  <c r="A70" i="7"/>
  <c r="B70" i="7"/>
  <c r="C70" i="7"/>
  <c r="A71" i="7"/>
  <c r="B71" i="7"/>
  <c r="C71" i="7"/>
  <c r="A72" i="7"/>
  <c r="B72" i="7"/>
  <c r="C72" i="7"/>
  <c r="A73" i="7"/>
  <c r="B73" i="7"/>
  <c r="C73" i="7"/>
  <c r="A74" i="7"/>
  <c r="B74" i="7"/>
  <c r="C74" i="7"/>
  <c r="A75" i="7"/>
  <c r="B75" i="7"/>
  <c r="C75" i="7"/>
  <c r="A76" i="7"/>
  <c r="B76" i="7"/>
  <c r="C76" i="7"/>
  <c r="A77" i="7"/>
  <c r="B77" i="7"/>
  <c r="C77" i="7"/>
  <c r="A78" i="7"/>
  <c r="B78" i="7"/>
  <c r="C78" i="7"/>
  <c r="A79" i="7"/>
  <c r="B79" i="7"/>
  <c r="C79" i="7"/>
  <c r="A80" i="7"/>
  <c r="B80" i="7"/>
  <c r="C80" i="7"/>
  <c r="A81" i="7"/>
  <c r="B81" i="7"/>
  <c r="C81" i="7"/>
  <c r="A82" i="7"/>
  <c r="B82" i="7"/>
  <c r="C82" i="7"/>
  <c r="A83" i="7"/>
  <c r="B83" i="7"/>
  <c r="C83" i="7"/>
  <c r="A84" i="7"/>
  <c r="B84" i="7"/>
  <c r="C84" i="7"/>
  <c r="A85" i="7"/>
  <c r="B85" i="7"/>
  <c r="C85" i="7"/>
  <c r="A86" i="7"/>
  <c r="B86" i="7"/>
  <c r="C86" i="7"/>
  <c r="A87" i="7"/>
  <c r="B87" i="7"/>
  <c r="C87" i="7"/>
  <c r="A88" i="7"/>
  <c r="B88" i="7"/>
  <c r="C88" i="7"/>
  <c r="A89" i="7"/>
  <c r="B89" i="7"/>
  <c r="C89" i="7"/>
  <c r="A90" i="7"/>
  <c r="B90" i="7"/>
  <c r="C90" i="7"/>
  <c r="A91" i="7"/>
  <c r="B91" i="7"/>
  <c r="C91" i="7"/>
  <c r="A92" i="7"/>
  <c r="B92" i="7"/>
  <c r="C92" i="7"/>
  <c r="A93" i="7"/>
  <c r="B93" i="7"/>
  <c r="C93" i="7"/>
  <c r="A94" i="7"/>
  <c r="B94" i="7"/>
  <c r="C94" i="7"/>
  <c r="A95" i="7"/>
  <c r="B95" i="7"/>
  <c r="C95" i="7"/>
  <c r="A15" i="5"/>
  <c r="B15" i="5"/>
  <c r="C15" i="5"/>
  <c r="A16" i="5"/>
  <c r="B16" i="5"/>
  <c r="C16" i="5"/>
  <c r="A17" i="5"/>
  <c r="B17" i="5"/>
  <c r="C17" i="5"/>
  <c r="A18" i="5"/>
  <c r="B18" i="5"/>
  <c r="C18" i="5"/>
  <c r="A19" i="5"/>
  <c r="B19" i="5"/>
  <c r="C19" i="5"/>
  <c r="A20" i="5"/>
  <c r="B20" i="5"/>
  <c r="C20" i="5"/>
  <c r="A21" i="5"/>
  <c r="B21" i="5"/>
  <c r="C21" i="5"/>
  <c r="A22" i="5"/>
  <c r="B22" i="5"/>
  <c r="C22" i="5"/>
  <c r="A23" i="5"/>
  <c r="B23" i="5"/>
  <c r="C23" i="5"/>
  <c r="A24" i="5"/>
  <c r="B24" i="5"/>
  <c r="C24" i="5"/>
  <c r="A25" i="5"/>
  <c r="B25" i="5"/>
  <c r="C25" i="5"/>
  <c r="A26" i="5"/>
  <c r="B26" i="5"/>
  <c r="C26" i="5"/>
  <c r="A27" i="5"/>
  <c r="B27" i="5"/>
  <c r="C27" i="5"/>
  <c r="A28" i="5"/>
  <c r="B28" i="5"/>
  <c r="C28" i="5"/>
  <c r="A29" i="5"/>
  <c r="B29" i="5"/>
  <c r="C29" i="5"/>
  <c r="A30" i="5"/>
  <c r="B30" i="5"/>
  <c r="C30" i="5"/>
  <c r="A31" i="5"/>
  <c r="B31" i="5"/>
  <c r="C31" i="5"/>
  <c r="A32" i="5"/>
  <c r="B32" i="5"/>
  <c r="C32" i="5"/>
  <c r="A33" i="5"/>
  <c r="B33" i="5"/>
  <c r="C33" i="5"/>
  <c r="A34" i="5"/>
  <c r="B34" i="5"/>
  <c r="C34" i="5"/>
  <c r="A35" i="5"/>
  <c r="B35" i="5"/>
  <c r="C35" i="5"/>
  <c r="A36" i="5"/>
  <c r="B36" i="5"/>
  <c r="C36" i="5"/>
  <c r="A37" i="5"/>
  <c r="B37" i="5"/>
  <c r="C37" i="5"/>
  <c r="A38" i="5"/>
  <c r="B38" i="5"/>
  <c r="C38" i="5"/>
  <c r="A39" i="5"/>
  <c r="B39" i="5"/>
  <c r="C39" i="5"/>
  <c r="A40" i="5"/>
  <c r="B40" i="5"/>
  <c r="C40" i="5"/>
  <c r="A41" i="5"/>
  <c r="B41" i="5"/>
  <c r="C41" i="5"/>
  <c r="A42" i="5"/>
  <c r="B42" i="5"/>
  <c r="C42" i="5"/>
  <c r="A43" i="5"/>
  <c r="B43" i="5"/>
  <c r="C43" i="5"/>
  <c r="A44" i="5"/>
  <c r="B44" i="5"/>
  <c r="C44" i="5"/>
  <c r="A45" i="5"/>
  <c r="B45" i="5"/>
  <c r="C45" i="5"/>
  <c r="A46" i="5"/>
  <c r="B46" i="5"/>
  <c r="C46" i="5"/>
  <c r="A47" i="5"/>
  <c r="B47" i="5"/>
  <c r="C47" i="5"/>
  <c r="A48" i="5"/>
  <c r="B48" i="5"/>
  <c r="C48" i="5"/>
  <c r="A49" i="5"/>
  <c r="B49" i="5"/>
  <c r="C49" i="5"/>
  <c r="A50" i="5"/>
  <c r="B50" i="5"/>
  <c r="C50" i="5"/>
  <c r="A51" i="5"/>
  <c r="B51" i="5"/>
  <c r="C51" i="5"/>
  <c r="A52" i="5"/>
  <c r="B52" i="5"/>
  <c r="C52" i="5"/>
  <c r="A53" i="5"/>
  <c r="B53" i="5"/>
  <c r="C53" i="5"/>
  <c r="A54" i="5"/>
  <c r="B54" i="5"/>
  <c r="C54" i="5"/>
  <c r="A55" i="5"/>
  <c r="B55" i="5"/>
  <c r="C55" i="5"/>
  <c r="A56" i="5"/>
  <c r="B56" i="5"/>
  <c r="C56" i="5"/>
  <c r="A57" i="5"/>
  <c r="B57" i="5"/>
  <c r="C57" i="5"/>
  <c r="A58" i="5"/>
  <c r="B58" i="5"/>
  <c r="C58" i="5"/>
  <c r="A59" i="5"/>
  <c r="B59" i="5"/>
  <c r="C59" i="5"/>
  <c r="A60" i="5"/>
  <c r="B60" i="5"/>
  <c r="C60" i="5"/>
  <c r="A61" i="5"/>
  <c r="B61" i="5"/>
  <c r="C61" i="5"/>
  <c r="A62" i="5"/>
  <c r="B62" i="5"/>
  <c r="C62" i="5"/>
  <c r="A63" i="5"/>
  <c r="B63" i="5"/>
  <c r="C63" i="5"/>
  <c r="A64" i="5"/>
  <c r="B64" i="5"/>
  <c r="C64" i="5"/>
  <c r="A65" i="5"/>
  <c r="B65" i="5"/>
  <c r="C65" i="5"/>
  <c r="A66" i="5"/>
  <c r="B66" i="5"/>
  <c r="C66" i="5"/>
  <c r="A67" i="5"/>
  <c r="B67" i="5"/>
  <c r="C67" i="5"/>
  <c r="A68" i="5"/>
  <c r="B68" i="5"/>
  <c r="C68" i="5"/>
  <c r="A69" i="5"/>
  <c r="B69" i="5"/>
  <c r="C69" i="5"/>
  <c r="A70" i="5"/>
  <c r="B70" i="5"/>
  <c r="C70" i="5"/>
  <c r="A71" i="5"/>
  <c r="B71" i="5"/>
  <c r="C71" i="5"/>
  <c r="A72" i="5"/>
  <c r="B72" i="5"/>
  <c r="C72" i="5"/>
  <c r="A73" i="5"/>
  <c r="B73" i="5"/>
  <c r="C73" i="5"/>
  <c r="A74" i="5"/>
  <c r="B74" i="5"/>
  <c r="C74" i="5"/>
  <c r="A75" i="5"/>
  <c r="B75" i="5"/>
  <c r="C75" i="5"/>
  <c r="A76" i="5"/>
  <c r="B76" i="5"/>
  <c r="C76" i="5"/>
  <c r="A77" i="5"/>
  <c r="B77" i="5"/>
  <c r="C77" i="5"/>
  <c r="A78" i="5"/>
  <c r="B78" i="5"/>
  <c r="C78" i="5"/>
  <c r="A79" i="5"/>
  <c r="B79" i="5"/>
  <c r="C79" i="5"/>
  <c r="A80" i="5"/>
  <c r="B80" i="5"/>
  <c r="C80" i="5"/>
  <c r="A81" i="5"/>
  <c r="B81" i="5"/>
  <c r="C81" i="5"/>
  <c r="A82" i="5"/>
  <c r="B82" i="5"/>
  <c r="C82" i="5"/>
  <c r="A83" i="5"/>
  <c r="B83" i="5"/>
  <c r="C83" i="5"/>
  <c r="A84" i="5"/>
  <c r="B84" i="5"/>
  <c r="C84" i="5"/>
  <c r="A85" i="5"/>
  <c r="B85" i="5"/>
  <c r="C85" i="5"/>
  <c r="A86" i="5"/>
  <c r="B86" i="5"/>
  <c r="C86" i="5"/>
  <c r="A87" i="5"/>
  <c r="B87" i="5"/>
  <c r="C87" i="5"/>
  <c r="A88" i="5"/>
  <c r="B88" i="5"/>
  <c r="C88" i="5"/>
  <c r="A89" i="5"/>
  <c r="B89" i="5"/>
  <c r="C89" i="5"/>
  <c r="A90" i="5"/>
  <c r="B90" i="5"/>
  <c r="C90" i="5"/>
  <c r="A91" i="5"/>
  <c r="B91" i="5"/>
  <c r="C91" i="5"/>
  <c r="A92" i="5"/>
  <c r="B92" i="5"/>
  <c r="C92" i="5"/>
  <c r="A93" i="5"/>
  <c r="B93" i="5"/>
  <c r="C93" i="5"/>
  <c r="A94" i="5"/>
  <c r="B94" i="5"/>
  <c r="C94" i="5"/>
  <c r="A95" i="5"/>
  <c r="B95" i="5"/>
  <c r="C95" i="5"/>
  <c r="Y91" i="4"/>
  <c r="Y89" i="4"/>
  <c r="Y66" i="4"/>
  <c r="Y46" i="4"/>
  <c r="Y40" i="4"/>
  <c r="Y34" i="4"/>
  <c r="Y28" i="4"/>
  <c r="Y26" i="4"/>
  <c r="Y20" i="4"/>
  <c r="W91" i="4"/>
  <c r="W89" i="4"/>
  <c r="W66" i="4"/>
  <c r="W46" i="4"/>
  <c r="W40" i="4"/>
  <c r="W34" i="4"/>
  <c r="W28" i="4"/>
  <c r="W26" i="4"/>
  <c r="W20" i="4"/>
  <c r="Y96" i="4"/>
  <c r="Y90" i="4"/>
  <c r="Y86" i="4"/>
  <c r="Y77" i="4"/>
  <c r="Y70" i="4"/>
  <c r="Y69" i="4"/>
  <c r="Y68" i="4"/>
  <c r="Y67" i="4"/>
  <c r="Y59" i="4"/>
  <c r="Y49" i="4"/>
  <c r="Y41" i="4"/>
  <c r="Y32" i="4"/>
  <c r="Y30" i="4"/>
  <c r="Y27" i="4"/>
  <c r="Y24" i="4"/>
  <c r="W96" i="4"/>
  <c r="W90" i="4"/>
  <c r="W86" i="4"/>
  <c r="W77" i="4"/>
  <c r="W70" i="4"/>
  <c r="W69" i="4"/>
  <c r="W68" i="4"/>
  <c r="W67" i="4"/>
  <c r="W59" i="4"/>
  <c r="W49" i="4"/>
  <c r="W41" i="4"/>
  <c r="W32" i="4"/>
  <c r="W30" i="4"/>
  <c r="W27" i="4"/>
  <c r="W24" i="4"/>
  <c r="W44" i="4"/>
  <c r="W39" i="4"/>
  <c r="W72" i="4"/>
  <c r="W47" i="4"/>
  <c r="W23" i="4"/>
  <c r="Y33" i="4"/>
  <c r="W95" i="4"/>
  <c r="W94" i="4"/>
  <c r="W93" i="4"/>
  <c r="W92" i="4"/>
  <c r="W87" i="4"/>
  <c r="W85" i="4"/>
  <c r="W84" i="4"/>
  <c r="W81" i="4"/>
  <c r="W80" i="4"/>
  <c r="W79" i="4"/>
  <c r="W78" i="4"/>
  <c r="W76" i="4"/>
  <c r="W75" i="4"/>
  <c r="W73" i="4"/>
  <c r="W64" i="4"/>
  <c r="W62" i="4"/>
  <c r="W60" i="4"/>
  <c r="W55" i="4"/>
  <c r="W54" i="4"/>
  <c r="W45" i="4"/>
  <c r="W42" i="4"/>
  <c r="W37" i="4"/>
  <c r="W36" i="4"/>
  <c r="W33" i="4"/>
  <c r="W25" i="4"/>
  <c r="W21" i="4"/>
  <c r="W17" i="4"/>
  <c r="Y58" i="4"/>
  <c r="W58" i="4"/>
  <c r="W51" i="4"/>
  <c r="W19" i="4"/>
  <c r="X99" i="4"/>
  <c r="W52" i="4"/>
  <c r="W38" i="4"/>
  <c r="W35" i="4"/>
  <c r="W88" i="4"/>
  <c r="W83" i="4"/>
  <c r="W82" i="4"/>
  <c r="W71" i="4"/>
  <c r="W63" i="4"/>
  <c r="W61" i="4"/>
  <c r="W56" i="4"/>
  <c r="W50" i="4"/>
  <c r="W18" i="4"/>
  <c r="W16" i="4"/>
  <c r="W15" i="4"/>
  <c r="Y50" i="4"/>
  <c r="A80" i="8"/>
  <c r="B80" i="8"/>
  <c r="C80" i="8"/>
  <c r="D80" i="8"/>
  <c r="A81" i="8"/>
  <c r="B81" i="8"/>
  <c r="C81" i="8"/>
  <c r="D81" i="8"/>
  <c r="A82" i="8"/>
  <c r="B82" i="8"/>
  <c r="C82" i="8"/>
  <c r="D82" i="8"/>
  <c r="A83" i="8"/>
  <c r="B83" i="8"/>
  <c r="C83" i="8"/>
  <c r="D83" i="8"/>
  <c r="A84" i="8"/>
  <c r="B84" i="8"/>
  <c r="C84" i="8"/>
  <c r="D84" i="8"/>
  <c r="A85" i="8"/>
  <c r="B85" i="8"/>
  <c r="C85" i="8"/>
  <c r="D85" i="8"/>
  <c r="A86" i="8"/>
  <c r="B86" i="8"/>
  <c r="C86" i="8"/>
  <c r="D86" i="8"/>
  <c r="A87" i="8"/>
  <c r="B87" i="8"/>
  <c r="C87" i="8"/>
  <c r="D87" i="8"/>
  <c r="A88" i="8"/>
  <c r="B88" i="8"/>
  <c r="C88" i="8"/>
  <c r="D88" i="8"/>
  <c r="A89" i="8"/>
  <c r="B89" i="8"/>
  <c r="C89" i="8"/>
  <c r="D89" i="8"/>
  <c r="A66" i="8"/>
  <c r="B66" i="8"/>
  <c r="C66" i="8"/>
  <c r="D66" i="8"/>
  <c r="A67" i="8"/>
  <c r="B67" i="8"/>
  <c r="C67" i="8"/>
  <c r="D67" i="8"/>
  <c r="A68" i="8"/>
  <c r="B68" i="8"/>
  <c r="C68" i="8"/>
  <c r="D68" i="8"/>
  <c r="A69" i="8"/>
  <c r="B69" i="8"/>
  <c r="C69" i="8"/>
  <c r="D69" i="8"/>
  <c r="A70" i="8"/>
  <c r="B70" i="8"/>
  <c r="C70" i="8"/>
  <c r="D70" i="8"/>
  <c r="A71" i="8"/>
  <c r="B71" i="8"/>
  <c r="C71" i="8"/>
  <c r="D71" i="8"/>
  <c r="A72" i="8"/>
  <c r="B72" i="8"/>
  <c r="C72" i="8"/>
  <c r="D72" i="8"/>
  <c r="A73" i="8"/>
  <c r="B73" i="8"/>
  <c r="C73" i="8"/>
  <c r="D73" i="8"/>
  <c r="A74" i="8"/>
  <c r="B74" i="8"/>
  <c r="C74" i="8"/>
  <c r="D74" i="8"/>
  <c r="A75" i="8"/>
  <c r="B75" i="8"/>
  <c r="C75" i="8"/>
  <c r="D75" i="8"/>
  <c r="A76" i="8"/>
  <c r="B76" i="8"/>
  <c r="C76" i="8"/>
  <c r="D76" i="8"/>
  <c r="A77" i="8"/>
  <c r="B77" i="8"/>
  <c r="C77" i="8"/>
  <c r="D77" i="8"/>
  <c r="A78" i="8"/>
  <c r="B78" i="8"/>
  <c r="C78" i="8"/>
  <c r="D78" i="8"/>
  <c r="A79" i="8"/>
  <c r="B79" i="8"/>
  <c r="C79" i="8"/>
  <c r="D79" i="8"/>
  <c r="A42" i="8"/>
  <c r="B42" i="8"/>
  <c r="C42" i="8"/>
  <c r="D42" i="8"/>
  <c r="A43" i="8"/>
  <c r="B43" i="8"/>
  <c r="C43" i="8"/>
  <c r="D43" i="8"/>
  <c r="A44" i="8"/>
  <c r="B44" i="8"/>
  <c r="C44" i="8"/>
  <c r="D44" i="8"/>
  <c r="A45" i="8"/>
  <c r="B45" i="8"/>
  <c r="C45" i="8"/>
  <c r="D45" i="8"/>
  <c r="A46" i="8"/>
  <c r="B46" i="8"/>
  <c r="C46" i="8"/>
  <c r="D46" i="8"/>
  <c r="A47" i="8"/>
  <c r="B47" i="8"/>
  <c r="C47" i="8"/>
  <c r="D47" i="8"/>
  <c r="A48" i="8"/>
  <c r="B48" i="8"/>
  <c r="C48" i="8"/>
  <c r="D48" i="8"/>
  <c r="A49" i="8"/>
  <c r="B49" i="8"/>
  <c r="C49" i="8"/>
  <c r="D49" i="8"/>
  <c r="A50" i="8"/>
  <c r="B50" i="8"/>
  <c r="C50" i="8"/>
  <c r="D50" i="8"/>
  <c r="A51" i="8"/>
  <c r="B51" i="8"/>
  <c r="C51" i="8"/>
  <c r="D51" i="8"/>
  <c r="A52" i="8"/>
  <c r="B52" i="8"/>
  <c r="C52" i="8"/>
  <c r="D52" i="8"/>
  <c r="A53" i="8"/>
  <c r="B53" i="8"/>
  <c r="C53" i="8"/>
  <c r="D53" i="8"/>
  <c r="A54" i="8"/>
  <c r="B54" i="8"/>
  <c r="C54" i="8"/>
  <c r="D54" i="8"/>
  <c r="A55" i="8"/>
  <c r="B55" i="8"/>
  <c r="C55" i="8"/>
  <c r="D55" i="8"/>
  <c r="A56" i="8"/>
  <c r="B56" i="8"/>
  <c r="C56" i="8"/>
  <c r="D56" i="8"/>
  <c r="A57" i="8"/>
  <c r="B57" i="8"/>
  <c r="C57" i="8"/>
  <c r="D57" i="8"/>
  <c r="A58" i="8"/>
  <c r="B58" i="8"/>
  <c r="C58" i="8"/>
  <c r="D58" i="8"/>
  <c r="A59" i="8"/>
  <c r="B59" i="8"/>
  <c r="C59" i="8"/>
  <c r="D59" i="8"/>
  <c r="A60" i="8"/>
  <c r="B60" i="8"/>
  <c r="C60" i="8"/>
  <c r="D60" i="8"/>
  <c r="A61" i="8"/>
  <c r="B61" i="8"/>
  <c r="C61" i="8"/>
  <c r="D61" i="8"/>
  <c r="A62" i="8"/>
  <c r="B62" i="8"/>
  <c r="C62" i="8"/>
  <c r="D62" i="8"/>
  <c r="A63" i="8"/>
  <c r="B63" i="8"/>
  <c r="C63" i="8"/>
  <c r="D63" i="8"/>
  <c r="A64" i="8"/>
  <c r="B64" i="8"/>
  <c r="C64" i="8"/>
  <c r="D64" i="8"/>
  <c r="A65" i="8"/>
  <c r="B65" i="8"/>
  <c r="C65" i="8"/>
  <c r="D65" i="8"/>
  <c r="A19" i="8"/>
  <c r="B19" i="8"/>
  <c r="C19" i="8"/>
  <c r="D19" i="8"/>
  <c r="A20" i="8"/>
  <c r="B20" i="8"/>
  <c r="C20" i="8"/>
  <c r="D20" i="8"/>
  <c r="A21" i="8"/>
  <c r="B21" i="8"/>
  <c r="C21" i="8"/>
  <c r="D21" i="8"/>
  <c r="A22" i="8"/>
  <c r="B22" i="8"/>
  <c r="C22" i="8"/>
  <c r="D22" i="8"/>
  <c r="A23" i="8"/>
  <c r="B23" i="8"/>
  <c r="C23" i="8"/>
  <c r="D23" i="8"/>
  <c r="A24" i="8"/>
  <c r="B24" i="8"/>
  <c r="C24" i="8"/>
  <c r="D24" i="8"/>
  <c r="A25" i="8"/>
  <c r="B25" i="8"/>
  <c r="C25" i="8"/>
  <c r="D25" i="8"/>
  <c r="A26" i="8"/>
  <c r="B26" i="8"/>
  <c r="C26" i="8"/>
  <c r="D26" i="8"/>
  <c r="A27" i="8"/>
  <c r="B27" i="8"/>
  <c r="C27" i="8"/>
  <c r="D27" i="8"/>
  <c r="A28" i="8"/>
  <c r="B28" i="8"/>
  <c r="C28" i="8"/>
  <c r="D28" i="8"/>
  <c r="A29" i="8"/>
  <c r="B29" i="8"/>
  <c r="C29" i="8"/>
  <c r="D29" i="8"/>
  <c r="A30" i="8"/>
  <c r="B30" i="8"/>
  <c r="C30" i="8"/>
  <c r="D30" i="8"/>
  <c r="A31" i="8"/>
  <c r="B31" i="8"/>
  <c r="C31" i="8"/>
  <c r="D31" i="8"/>
  <c r="A32" i="8"/>
  <c r="B32" i="8"/>
  <c r="C32" i="8"/>
  <c r="D32" i="8"/>
  <c r="A33" i="8"/>
  <c r="B33" i="8"/>
  <c r="C33" i="8"/>
  <c r="D33" i="8"/>
  <c r="A34" i="8"/>
  <c r="B34" i="8"/>
  <c r="C34" i="8"/>
  <c r="D34" i="8"/>
  <c r="A35" i="8"/>
  <c r="B35" i="8"/>
  <c r="C35" i="8"/>
  <c r="D35" i="8"/>
  <c r="A36" i="8"/>
  <c r="B36" i="8"/>
  <c r="C36" i="8"/>
  <c r="D36" i="8"/>
  <c r="A37" i="8"/>
  <c r="B37" i="8"/>
  <c r="C37" i="8"/>
  <c r="D37" i="8"/>
  <c r="A38" i="8"/>
  <c r="B38" i="8"/>
  <c r="C38" i="8"/>
  <c r="D38" i="8"/>
  <c r="A39" i="8"/>
  <c r="B39" i="8"/>
  <c r="C39" i="8"/>
  <c r="D39" i="8"/>
  <c r="A40" i="8"/>
  <c r="B40" i="8"/>
  <c r="C40" i="8"/>
  <c r="D40" i="8"/>
  <c r="A41" i="8"/>
  <c r="B41" i="8"/>
  <c r="C41" i="8"/>
  <c r="D41" i="8"/>
  <c r="D18" i="8"/>
  <c r="C18" i="8"/>
  <c r="B18" i="8"/>
  <c r="A18" i="8"/>
  <c r="AA99" i="4"/>
  <c r="AB99" i="4"/>
  <c r="AC99" i="4"/>
  <c r="AD99" i="4"/>
  <c r="AE99" i="4"/>
  <c r="AF99" i="4"/>
  <c r="V99" i="4"/>
  <c r="U24" i="4" l="1"/>
  <c r="P24" i="4"/>
  <c r="K24" i="4"/>
  <c r="U23" i="4"/>
  <c r="P23" i="4"/>
  <c r="K23" i="4"/>
  <c r="U22" i="4"/>
  <c r="P22" i="4"/>
  <c r="K22" i="4"/>
  <c r="U21" i="4"/>
  <c r="P21" i="4"/>
  <c r="K21" i="4"/>
  <c r="U20" i="4"/>
  <c r="P20" i="4"/>
  <c r="K20" i="4"/>
  <c r="U31" i="4"/>
  <c r="P31" i="4"/>
  <c r="K31" i="4"/>
  <c r="U30" i="4"/>
  <c r="P30" i="4"/>
  <c r="K30" i="4"/>
  <c r="U29" i="4"/>
  <c r="P29" i="4"/>
  <c r="K29" i="4"/>
  <c r="U28" i="4"/>
  <c r="P28" i="4"/>
  <c r="K28" i="4"/>
  <c r="U27" i="4"/>
  <c r="P27" i="4"/>
  <c r="K27" i="4"/>
  <c r="U49" i="4"/>
  <c r="P49" i="4"/>
  <c r="K49" i="4"/>
  <c r="U48" i="4"/>
  <c r="P48" i="4"/>
  <c r="K48" i="4"/>
  <c r="U47" i="4"/>
  <c r="P47" i="4"/>
  <c r="K47" i="4"/>
  <c r="U46" i="4"/>
  <c r="P46" i="4"/>
  <c r="K46" i="4"/>
  <c r="U45" i="4"/>
  <c r="P45" i="4"/>
  <c r="K45" i="4"/>
  <c r="U44" i="4"/>
  <c r="P44" i="4"/>
  <c r="K44" i="4"/>
  <c r="U40" i="4"/>
  <c r="P40" i="4"/>
  <c r="K40" i="4"/>
  <c r="U39" i="4"/>
  <c r="P39" i="4"/>
  <c r="K39" i="4"/>
  <c r="U38" i="4"/>
  <c r="P38" i="4"/>
  <c r="K38" i="4"/>
  <c r="U37" i="4"/>
  <c r="P37" i="4"/>
  <c r="K37" i="4"/>
  <c r="U36" i="4"/>
  <c r="P36" i="4"/>
  <c r="K36" i="4"/>
  <c r="U54" i="4"/>
  <c r="P54" i="4"/>
  <c r="K54" i="4"/>
  <c r="U53" i="4"/>
  <c r="P53" i="4"/>
  <c r="K53" i="4"/>
  <c r="U52" i="4"/>
  <c r="P52" i="4"/>
  <c r="K52" i="4"/>
  <c r="U51" i="4"/>
  <c r="P51" i="4"/>
  <c r="K51" i="4"/>
  <c r="U50" i="4"/>
  <c r="P50" i="4"/>
  <c r="K50" i="4"/>
  <c r="U59" i="4"/>
  <c r="P59" i="4"/>
  <c r="K59" i="4"/>
  <c r="U58" i="4"/>
  <c r="P58" i="4"/>
  <c r="K58" i="4"/>
  <c r="O57" i="5" s="1"/>
  <c r="U57" i="4"/>
  <c r="P57" i="4"/>
  <c r="K57" i="4"/>
  <c r="U56" i="4"/>
  <c r="P56" i="4"/>
  <c r="K56" i="4"/>
  <c r="U55" i="4"/>
  <c r="P55" i="4"/>
  <c r="K55" i="4"/>
  <c r="U64" i="4"/>
  <c r="P64" i="4"/>
  <c r="K64" i="4"/>
  <c r="U63" i="4"/>
  <c r="P63" i="4"/>
  <c r="K63" i="4"/>
  <c r="U62" i="4"/>
  <c r="P62" i="4"/>
  <c r="K62" i="4"/>
  <c r="U61" i="4"/>
  <c r="P61" i="4"/>
  <c r="K61" i="4"/>
  <c r="U60" i="4"/>
  <c r="P60" i="4"/>
  <c r="K60" i="4"/>
  <c r="U71" i="4"/>
  <c r="P71" i="4"/>
  <c r="K71" i="4"/>
  <c r="U70" i="4"/>
  <c r="P70" i="4"/>
  <c r="K70" i="4"/>
  <c r="U69" i="4"/>
  <c r="P69" i="4"/>
  <c r="K69" i="4"/>
  <c r="U68" i="4"/>
  <c r="P68" i="4"/>
  <c r="K68" i="4"/>
  <c r="U67" i="4"/>
  <c r="P67" i="4"/>
  <c r="K67" i="4"/>
  <c r="U66" i="4"/>
  <c r="P66" i="4"/>
  <c r="K66" i="4"/>
  <c r="U75" i="4"/>
  <c r="P75" i="4"/>
  <c r="K75" i="4"/>
  <c r="U74" i="4"/>
  <c r="P74" i="4"/>
  <c r="K74" i="4"/>
  <c r="U73" i="4"/>
  <c r="P73" i="4"/>
  <c r="K73" i="4"/>
  <c r="U72" i="4"/>
  <c r="P72" i="4"/>
  <c r="K72" i="4"/>
  <c r="U65" i="4"/>
  <c r="P65" i="4"/>
  <c r="K65" i="4"/>
  <c r="U43" i="4"/>
  <c r="P43" i="4"/>
  <c r="K43" i="4"/>
  <c r="U42" i="4"/>
  <c r="P42" i="4"/>
  <c r="K42" i="4"/>
  <c r="U41" i="4"/>
  <c r="P41" i="4"/>
  <c r="K41" i="4"/>
  <c r="U35" i="4"/>
  <c r="P35" i="4"/>
  <c r="K35" i="4"/>
  <c r="U34" i="4"/>
  <c r="P34" i="4"/>
  <c r="K34" i="4"/>
  <c r="U33" i="4"/>
  <c r="P33" i="4"/>
  <c r="K33" i="4"/>
  <c r="U32" i="4"/>
  <c r="P32" i="4"/>
  <c r="K32" i="4"/>
  <c r="U26" i="4"/>
  <c r="P26" i="4"/>
  <c r="K26" i="4"/>
  <c r="U25" i="4"/>
  <c r="P25" i="4"/>
  <c r="K25" i="4"/>
  <c r="U19" i="4"/>
  <c r="P19" i="4"/>
  <c r="K19" i="4"/>
  <c r="U82" i="4"/>
  <c r="P82" i="4"/>
  <c r="K82" i="4"/>
  <c r="U81" i="4"/>
  <c r="P81" i="4"/>
  <c r="K81" i="4"/>
  <c r="U80" i="4"/>
  <c r="P80" i="4"/>
  <c r="K80" i="4"/>
  <c r="U79" i="4"/>
  <c r="P79" i="4"/>
  <c r="K79" i="4"/>
  <c r="U78" i="4"/>
  <c r="P78" i="4"/>
  <c r="K78" i="4"/>
  <c r="U77" i="4"/>
  <c r="P77" i="4"/>
  <c r="K77" i="4"/>
  <c r="U76" i="4"/>
  <c r="P76" i="4"/>
  <c r="K76" i="4"/>
  <c r="U89" i="4"/>
  <c r="P89" i="4"/>
  <c r="K89" i="4"/>
  <c r="U88" i="4"/>
  <c r="P88" i="4"/>
  <c r="K88" i="4"/>
  <c r="U87" i="4"/>
  <c r="P87" i="4"/>
  <c r="K87" i="4"/>
  <c r="U86" i="4"/>
  <c r="P86" i="4"/>
  <c r="K86" i="4"/>
  <c r="U85" i="4"/>
  <c r="P85" i="4"/>
  <c r="K85" i="4"/>
  <c r="U84" i="4"/>
  <c r="P84" i="4"/>
  <c r="K84" i="4"/>
  <c r="U83" i="4"/>
  <c r="P83" i="4"/>
  <c r="K83" i="4"/>
  <c r="O55" i="5" l="1"/>
  <c r="O43" i="5"/>
  <c r="O42" i="5"/>
  <c r="O30" i="5"/>
  <c r="D54" i="12"/>
  <c r="L11" i="12" l="1"/>
  <c r="G14" i="22" l="1"/>
  <c r="H14" i="22" s="1"/>
  <c r="G16" i="22"/>
  <c r="H16" i="22" s="1"/>
  <c r="G17" i="22"/>
  <c r="H17" i="22" s="1"/>
  <c r="G19" i="22"/>
  <c r="H19" i="22" s="1"/>
  <c r="G21" i="22"/>
  <c r="H21" i="22" s="1"/>
  <c r="G24" i="22"/>
  <c r="H24" i="22" s="1"/>
  <c r="E3" i="18" l="1"/>
  <c r="H3" i="16"/>
  <c r="M3" i="14"/>
  <c r="M3" i="12"/>
  <c r="H3" i="22"/>
  <c r="I3" i="11"/>
  <c r="E37" i="14" l="1"/>
  <c r="F37" i="14"/>
  <c r="D37" i="14"/>
  <c r="G35" i="14"/>
  <c r="H35" i="14" s="1"/>
  <c r="G36" i="14"/>
  <c r="H36" i="14" s="1"/>
  <c r="G37" i="14"/>
  <c r="H37" i="14" s="1"/>
  <c r="G34" i="14"/>
  <c r="H34" i="14" s="1"/>
  <c r="E29" i="14"/>
  <c r="F29" i="14"/>
  <c r="D29" i="14"/>
  <c r="H27" i="14"/>
  <c r="H28" i="14"/>
  <c r="G26" i="14"/>
  <c r="H26" i="14" s="1"/>
  <c r="G27" i="14"/>
  <c r="G28" i="14"/>
  <c r="G25" i="14"/>
  <c r="H25" i="14" s="1"/>
  <c r="G12" i="14"/>
  <c r="H12" i="14" s="1"/>
  <c r="G14" i="14"/>
  <c r="H14" i="14" s="1"/>
  <c r="G16" i="14"/>
  <c r="H16" i="14" s="1"/>
  <c r="G17" i="14"/>
  <c r="H17" i="14" s="1"/>
  <c r="G18" i="14"/>
  <c r="H18" i="14" s="1"/>
  <c r="G21" i="14"/>
  <c r="H21" i="14" s="1"/>
  <c r="F19" i="14"/>
  <c r="F22" i="14" s="1"/>
  <c r="K47" i="12"/>
  <c r="L46" i="12" s="1"/>
  <c r="M46" i="12" s="1"/>
  <c r="J47" i="12"/>
  <c r="L47" i="12" s="1"/>
  <c r="M47" i="12" s="1"/>
  <c r="I47" i="12"/>
  <c r="K33" i="12"/>
  <c r="J33" i="12"/>
  <c r="L33" i="12" s="1"/>
  <c r="I33" i="12"/>
  <c r="K24" i="12"/>
  <c r="K35" i="12" s="1"/>
  <c r="J24" i="12"/>
  <c r="I24" i="12"/>
  <c r="I35" i="12" s="1"/>
  <c r="G20" i="12"/>
  <c r="H20" i="12" s="1"/>
  <c r="G22" i="12"/>
  <c r="H22" i="12"/>
  <c r="G28" i="12"/>
  <c r="H28" i="12"/>
  <c r="G29" i="12"/>
  <c r="H29" i="12"/>
  <c r="G30" i="12"/>
  <c r="H30" i="12"/>
  <c r="G31" i="12"/>
  <c r="H31" i="12" s="1"/>
  <c r="G32" i="12"/>
  <c r="H32" i="12" s="1"/>
  <c r="G38" i="12"/>
  <c r="H38" i="12"/>
  <c r="G39" i="12"/>
  <c r="H39" i="12" s="1"/>
  <c r="G40" i="12"/>
  <c r="H40" i="12"/>
  <c r="G41" i="12"/>
  <c r="H41" i="12"/>
  <c r="G42" i="12"/>
  <c r="H42" i="12"/>
  <c r="G43" i="12"/>
  <c r="H43" i="12"/>
  <c r="G44" i="12"/>
  <c r="H44" i="12" s="1"/>
  <c r="G45" i="12"/>
  <c r="H45" i="12"/>
  <c r="G53" i="12"/>
  <c r="H53" i="12" s="1"/>
  <c r="L20" i="12"/>
  <c r="M20" i="12" s="1"/>
  <c r="L21" i="12"/>
  <c r="M21" i="12" s="1"/>
  <c r="L22" i="12"/>
  <c r="M22" i="12" s="1"/>
  <c r="L27" i="12"/>
  <c r="M27" i="12" s="1"/>
  <c r="L28" i="12"/>
  <c r="M28" i="12" s="1"/>
  <c r="L29" i="12"/>
  <c r="M29" i="12" s="1"/>
  <c r="L30" i="12"/>
  <c r="M30" i="12" s="1"/>
  <c r="L31" i="12"/>
  <c r="M31" i="12" s="1"/>
  <c r="L32" i="12"/>
  <c r="M32" i="12" s="1"/>
  <c r="L38" i="12"/>
  <c r="M38" i="12" s="1"/>
  <c r="L39" i="12"/>
  <c r="M39" i="12" s="1"/>
  <c r="L40" i="12"/>
  <c r="M40" i="12" s="1"/>
  <c r="L41" i="12"/>
  <c r="M41" i="12" s="1"/>
  <c r="L42" i="12"/>
  <c r="M42" i="12" s="1"/>
  <c r="L43" i="12"/>
  <c r="M43" i="12" s="1"/>
  <c r="L44" i="12"/>
  <c r="M44" i="12" s="1"/>
  <c r="L45" i="12"/>
  <c r="M45" i="12" s="1"/>
  <c r="L52" i="12"/>
  <c r="M52" i="12" s="1"/>
  <c r="L12" i="12"/>
  <c r="M12" i="12" s="1"/>
  <c r="L13" i="12"/>
  <c r="M13" i="12" s="1"/>
  <c r="L14" i="12"/>
  <c r="M14" i="12" s="1"/>
  <c r="L15" i="12"/>
  <c r="M15" i="12" s="1"/>
  <c r="M11" i="12"/>
  <c r="J17" i="12"/>
  <c r="K17" i="12"/>
  <c r="I17" i="12"/>
  <c r="G12" i="12"/>
  <c r="H12" i="12" s="1"/>
  <c r="G13" i="12"/>
  <c r="H13" i="12" s="1"/>
  <c r="G14" i="12"/>
  <c r="H14" i="12" s="1"/>
  <c r="G15" i="12"/>
  <c r="H15" i="12" s="1"/>
  <c r="G16" i="12"/>
  <c r="H16" i="12" s="1"/>
  <c r="G12" i="22"/>
  <c r="H12" i="22" s="1"/>
  <c r="G25" i="22"/>
  <c r="H25" i="22" s="1"/>
  <c r="AG99" i="4"/>
  <c r="AH99" i="4"/>
  <c r="AI99" i="4"/>
  <c r="AJ99" i="4"/>
  <c r="AK99" i="4"/>
  <c r="AL99" i="4"/>
  <c r="AN99" i="4"/>
  <c r="AO99" i="4"/>
  <c r="AP99" i="4"/>
  <c r="AQ99" i="4"/>
  <c r="AR99" i="4"/>
  <c r="C102" i="7" s="1"/>
  <c r="AS99" i="4"/>
  <c r="AT99" i="4"/>
  <c r="AU99" i="4"/>
  <c r="AV99" i="4"/>
  <c r="AW99" i="4"/>
  <c r="AX99" i="4"/>
  <c r="G29" i="14" l="1"/>
  <c r="M33" i="12"/>
  <c r="L23" i="12"/>
  <c r="M23" i="12" s="1"/>
  <c r="K49" i="12"/>
  <c r="K54" i="12" s="1"/>
  <c r="L53" i="12" s="1"/>
  <c r="M53" i="12" s="1"/>
  <c r="F54" i="12"/>
  <c r="L16" i="12"/>
  <c r="M16" i="12" s="1"/>
  <c r="D19" i="14"/>
  <c r="D22" i="14" s="1"/>
  <c r="D31" i="14" s="1"/>
  <c r="D39" i="14" s="1"/>
  <c r="F31" i="14"/>
  <c r="F39" i="14" s="1"/>
  <c r="H29" i="14"/>
  <c r="J35" i="12"/>
  <c r="L35" i="12" s="1"/>
  <c r="M35" i="12" s="1"/>
  <c r="L24" i="12"/>
  <c r="M24" i="12" s="1"/>
  <c r="I49" i="12"/>
  <c r="I54" i="12" s="1"/>
  <c r="L17" i="12"/>
  <c r="M17" i="12" s="1"/>
  <c r="K3" i="7"/>
  <c r="Q3" i="5"/>
  <c r="M3" i="8"/>
  <c r="J49" i="12" l="1"/>
  <c r="J54" i="12" s="1"/>
  <c r="M43" i="14"/>
  <c r="E27" i="16"/>
  <c r="D27" i="16"/>
  <c r="F23" i="16"/>
  <c r="F24" i="16"/>
  <c r="F25" i="16"/>
  <c r="F26" i="16"/>
  <c r="F22" i="16"/>
  <c r="H13" i="16"/>
  <c r="H14" i="16"/>
  <c r="H11" i="16"/>
  <c r="H10" i="16"/>
  <c r="H12" i="16" s="1"/>
  <c r="E12" i="16"/>
  <c r="E15" i="16" s="1"/>
  <c r="F12" i="16"/>
  <c r="F15" i="16" s="1"/>
  <c r="G12" i="16"/>
  <c r="G15" i="16" s="1"/>
  <c r="D12" i="16"/>
  <c r="D15" i="16" s="1"/>
  <c r="L49" i="12" l="1"/>
  <c r="L54" i="12" s="1"/>
  <c r="H15" i="16"/>
  <c r="F27" i="16"/>
  <c r="H98" i="7"/>
  <c r="N99" i="5"/>
  <c r="M49" i="12" l="1"/>
  <c r="M54" i="12" s="1"/>
  <c r="Z99" i="4" l="1"/>
  <c r="C13" i="7"/>
  <c r="B13" i="5"/>
  <c r="C13" i="5"/>
  <c r="B14" i="5"/>
  <c r="C14" i="5"/>
  <c r="A14" i="5"/>
  <c r="A13" i="5"/>
  <c r="B13" i="7"/>
  <c r="A13" i="7"/>
  <c r="A15" i="8"/>
  <c r="A16" i="8"/>
  <c r="A17" i="8"/>
  <c r="B15" i="8"/>
  <c r="B16" i="8"/>
  <c r="B17" i="8"/>
  <c r="B13" i="8"/>
  <c r="B14" i="8"/>
  <c r="B90" i="8"/>
  <c r="B91" i="8"/>
  <c r="B92" i="8"/>
  <c r="B93" i="8"/>
  <c r="B94" i="8"/>
  <c r="B95" i="8"/>
  <c r="A13" i="8"/>
  <c r="A14" i="8"/>
  <c r="A90" i="8"/>
  <c r="A91" i="8"/>
  <c r="A92" i="8"/>
  <c r="A93" i="8"/>
  <c r="A94" i="8"/>
  <c r="A95" i="8"/>
  <c r="C14" i="8" l="1"/>
  <c r="D14" i="8"/>
  <c r="C15" i="8"/>
  <c r="D15" i="8"/>
  <c r="C16" i="8"/>
  <c r="D16" i="8"/>
  <c r="C17" i="8"/>
  <c r="D17" i="8"/>
  <c r="C90" i="8"/>
  <c r="D90" i="8"/>
  <c r="C91" i="8"/>
  <c r="D91" i="8"/>
  <c r="C92" i="8"/>
  <c r="D92" i="8"/>
  <c r="C93" i="8"/>
  <c r="D93" i="8"/>
  <c r="C94" i="8"/>
  <c r="D94" i="8"/>
  <c r="C95" i="8"/>
  <c r="D95" i="8"/>
  <c r="C13" i="8"/>
  <c r="L98" i="8" l="1"/>
  <c r="L99" i="8"/>
  <c r="K106" i="7" l="1"/>
  <c r="G99" i="8" l="1"/>
  <c r="G98" i="8"/>
  <c r="I98" i="7"/>
  <c r="I99" i="7"/>
  <c r="O99" i="5" l="1"/>
  <c r="H107" i="5"/>
  <c r="K14" i="4"/>
  <c r="K107" i="5" l="1"/>
  <c r="L99" i="5" l="1"/>
  <c r="L100" i="5"/>
  <c r="H99" i="7" l="1"/>
  <c r="K99" i="8"/>
  <c r="K98" i="8"/>
  <c r="O99" i="4"/>
  <c r="N99" i="4"/>
  <c r="M99" i="4"/>
  <c r="L99" i="4"/>
  <c r="P96" i="4"/>
  <c r="P95" i="4"/>
  <c r="P94" i="4"/>
  <c r="P93" i="4"/>
  <c r="P92" i="4"/>
  <c r="P91" i="4"/>
  <c r="P90" i="4"/>
  <c r="P18" i="4"/>
  <c r="P17" i="4"/>
  <c r="P16" i="4"/>
  <c r="P15" i="4"/>
  <c r="P14" i="4"/>
  <c r="P99" i="4" l="1"/>
  <c r="H99" i="8" l="1"/>
  <c r="I99" i="8"/>
  <c r="J99" i="8"/>
  <c r="M99" i="8"/>
  <c r="I98" i="8"/>
  <c r="J98" i="8"/>
  <c r="M98" i="8"/>
  <c r="H98" i="8"/>
  <c r="F99" i="8"/>
  <c r="F98" i="8"/>
  <c r="D13" i="8"/>
  <c r="T99" i="4"/>
  <c r="S99" i="4"/>
  <c r="R99" i="4"/>
  <c r="Q99" i="4"/>
  <c r="U96" i="4"/>
  <c r="U95" i="4"/>
  <c r="U94" i="4"/>
  <c r="U93" i="4"/>
  <c r="U92" i="4"/>
  <c r="U91" i="4"/>
  <c r="U90" i="4"/>
  <c r="U18" i="4"/>
  <c r="U17" i="4"/>
  <c r="U16" i="4"/>
  <c r="U15" i="4"/>
  <c r="U14" i="4"/>
  <c r="G99" i="7"/>
  <c r="F99" i="7"/>
  <c r="E99" i="7"/>
  <c r="G98" i="7"/>
  <c r="F98" i="7"/>
  <c r="F106" i="7" s="1"/>
  <c r="E98" i="7"/>
  <c r="N100" i="5"/>
  <c r="K15" i="4"/>
  <c r="K16" i="4"/>
  <c r="K17" i="4"/>
  <c r="K18" i="4"/>
  <c r="K90" i="4"/>
  <c r="K91" i="4"/>
  <c r="K92" i="4"/>
  <c r="K93" i="4"/>
  <c r="K94" i="4"/>
  <c r="K95" i="4"/>
  <c r="K96" i="4"/>
  <c r="O100" i="5" l="1"/>
  <c r="U99" i="4"/>
  <c r="C103" i="7" s="1"/>
  <c r="C104" i="7" s="1"/>
  <c r="E106" i="7" s="1"/>
  <c r="K99" i="4"/>
  <c r="I99" i="4"/>
  <c r="L107" i="5"/>
  <c r="P100" i="5"/>
  <c r="W99" i="4"/>
  <c r="Y99" i="4"/>
  <c r="C103" i="5"/>
  <c r="H106" i="7"/>
  <c r="G99" i="4"/>
  <c r="H99" i="4"/>
  <c r="J99" i="4"/>
  <c r="P99" i="5"/>
  <c r="E107" i="5"/>
  <c r="C102" i="8" l="1"/>
  <c r="C103" i="8" s="1"/>
  <c r="F107" i="8" s="1"/>
  <c r="C104" i="8"/>
  <c r="C105" i="8" s="1"/>
  <c r="G107" i="8" s="1"/>
  <c r="C104" i="5"/>
  <c r="C105" i="5" s="1"/>
  <c r="O107" i="5" s="1"/>
  <c r="G106" i="7"/>
  <c r="P107" i="5"/>
  <c r="K107" i="8" l="1"/>
  <c r="H107" i="8"/>
  <c r="J107" i="8"/>
  <c r="I107" i="8"/>
  <c r="AM99" i="4" l="1"/>
  <c r="G52" i="12" l="1"/>
  <c r="H52" i="12" s="1"/>
  <c r="G23" i="12" l="1"/>
  <c r="H23" i="12" s="1"/>
  <c r="G46" i="12"/>
  <c r="H46" i="12" s="1"/>
  <c r="G47" i="12"/>
  <c r="H47" i="12" s="1"/>
  <c r="G11" i="12" l="1"/>
  <c r="H11" i="12" s="1"/>
  <c r="G17" i="12" l="1"/>
  <c r="H17" i="12" s="1"/>
  <c r="G21" i="12" l="1"/>
  <c r="H21" i="12" s="1"/>
  <c r="G27" i="12"/>
  <c r="H27" i="12" s="1"/>
  <c r="G33" i="12"/>
  <c r="H33" i="12" s="1"/>
  <c r="G24" i="12" l="1"/>
  <c r="H24" i="12" s="1"/>
  <c r="G35" i="12" l="1"/>
  <c r="H35" i="12" s="1"/>
  <c r="G49" i="12"/>
  <c r="H49" i="12" s="1"/>
  <c r="G15" i="14"/>
  <c r="H15" i="14" s="1"/>
  <c r="E54" i="12" l="1"/>
  <c r="G54" i="12" l="1"/>
  <c r="H54" i="12"/>
  <c r="G20" i="14" l="1"/>
  <c r="H20" i="14" s="1"/>
  <c r="G13" i="14" l="1"/>
  <c r="H13" i="14" s="1"/>
  <c r="G22" i="22" l="1"/>
  <c r="H22" i="22" s="1"/>
  <c r="G15" i="22"/>
  <c r="H15" i="22" s="1"/>
  <c r="G10" i="22" l="1"/>
  <c r="H10" i="22" s="1"/>
  <c r="G11" i="22" l="1"/>
  <c r="H11" i="22" s="1"/>
  <c r="G13" i="22" l="1"/>
  <c r="H13" i="22" s="1"/>
  <c r="E19" i="14" l="1"/>
  <c r="G11" i="14"/>
  <c r="H11" i="14" s="1"/>
  <c r="G18" i="22"/>
  <c r="H18" i="22" s="1"/>
  <c r="G23" i="22" l="1"/>
  <c r="H23" i="22" s="1"/>
  <c r="G20" i="22"/>
  <c r="H20" i="22" s="1"/>
  <c r="G19" i="14"/>
  <c r="H19" i="14" s="1"/>
  <c r="E22" i="14"/>
  <c r="E31" i="14" l="1"/>
  <c r="G22" i="14"/>
  <c r="H22" i="14" s="1"/>
  <c r="E39" i="14" l="1"/>
  <c r="G39" i="14" s="1"/>
  <c r="H39" i="14" s="1"/>
  <c r="G31" i="14"/>
  <c r="H31" i="14" s="1"/>
</calcChain>
</file>

<file path=xl/sharedStrings.xml><?xml version="1.0" encoding="utf-8"?>
<sst xmlns="http://schemas.openxmlformats.org/spreadsheetml/2006/main" count="2422" uniqueCount="1043">
  <si>
    <t>New appointee regulatory reporting tables</t>
  </si>
  <si>
    <t>For the 12 months ended 31 March 2026</t>
  </si>
  <si>
    <t>Introduction</t>
  </si>
  <si>
    <t>The purpose of this template is to help new appointees to submit their annual submissions in line with their regulatory reporting requirements and the Regulatory Accounting Guidelines.
This is the draft version we have published, informed by consultation and comments from stakeholders. Further details can be found in the guidelines and line definitions for new appointees in the January 2025 Consultation:</t>
  </si>
  <si>
    <t>Please submit your completed tables by 15 July 2026 to annual.reporting@ofwat.gov.uk</t>
  </si>
  <si>
    <t>Company Name</t>
  </si>
  <si>
    <t>Please input your company name as part of your submission:</t>
  </si>
  <si>
    <t>ESP Water Limited</t>
  </si>
  <si>
    <t>Contents</t>
  </si>
  <si>
    <t>Financial reporting tables</t>
  </si>
  <si>
    <t>F1: Analysis of revenue and operating costs</t>
  </si>
  <si>
    <t>F2: Income statement for the 12 months ended 31 March 2026</t>
  </si>
  <si>
    <t>F3: Statement of financial position</t>
  </si>
  <si>
    <t>F4: Statement of cashflows</t>
  </si>
  <si>
    <t>F5: Net debt analysis (appointed activities)</t>
  </si>
  <si>
    <t>Transactions with associates</t>
  </si>
  <si>
    <t>Performance reporting tables</t>
  </si>
  <si>
    <t>P1: Performance - non-financial information</t>
  </si>
  <si>
    <t>P2: Performance - retail</t>
  </si>
  <si>
    <t>P3: Performance - water</t>
  </si>
  <si>
    <t>P4: Performance - wastewater</t>
  </si>
  <si>
    <t>Pro forma F1</t>
  </si>
  <si>
    <t>Analysis of revenue and operating costs</t>
  </si>
  <si>
    <t>Line description</t>
  </si>
  <si>
    <t>Units</t>
  </si>
  <si>
    <t>Decimal places (DPs)</t>
  </si>
  <si>
    <t>Current year</t>
  </si>
  <si>
    <t>Prior year</t>
  </si>
  <si>
    <t>Line reference</t>
  </si>
  <si>
    <t>Water</t>
  </si>
  <si>
    <t>Wastewater</t>
  </si>
  <si>
    <t>Total</t>
  </si>
  <si>
    <t>Revenue</t>
  </si>
  <si>
    <t>Unmeasured - household</t>
  </si>
  <si>
    <t>£m</t>
  </si>
  <si>
    <t>F1.1</t>
  </si>
  <si>
    <t>Unmeasured - non-household</t>
  </si>
  <si>
    <t>F1.2</t>
  </si>
  <si>
    <t>Measured - household</t>
  </si>
  <si>
    <t>F1.3</t>
  </si>
  <si>
    <t>Measured - non-household</t>
  </si>
  <si>
    <t>F1.4</t>
  </si>
  <si>
    <t xml:space="preserve">Other </t>
  </si>
  <si>
    <t>F1.5</t>
  </si>
  <si>
    <t>Total revenue</t>
  </si>
  <si>
    <t>F1.6</t>
  </si>
  <si>
    <t>Retail operating costs</t>
  </si>
  <si>
    <t>Customer services - household</t>
  </si>
  <si>
    <t>F1.7</t>
  </si>
  <si>
    <t>Debt management - household</t>
  </si>
  <si>
    <t>F1.8</t>
  </si>
  <si>
    <t>Doubtful debts - household</t>
  </si>
  <si>
    <t>F1.9</t>
  </si>
  <si>
    <t>Meter reading - household</t>
  </si>
  <si>
    <t>F1.10</t>
  </si>
  <si>
    <t>Other operating costs - household</t>
  </si>
  <si>
    <t>F1.11</t>
  </si>
  <si>
    <t>Local authority and cumulo rates - household</t>
  </si>
  <si>
    <t>F1.12</t>
  </si>
  <si>
    <t>Total household operating costs</t>
  </si>
  <si>
    <t>F1.13</t>
  </si>
  <si>
    <t>Customer services - non-household</t>
  </si>
  <si>
    <t>F1.14</t>
  </si>
  <si>
    <t>Debt management - non-household</t>
  </si>
  <si>
    <t>F1.15</t>
  </si>
  <si>
    <t>Doubtful debts - non-household</t>
  </si>
  <si>
    <t>F1.16</t>
  </si>
  <si>
    <t>Meter reading - non-household</t>
  </si>
  <si>
    <t>F1.17</t>
  </si>
  <si>
    <t>Services to developers - non-household</t>
  </si>
  <si>
    <t>F1.18</t>
  </si>
  <si>
    <t>Other operating costs - non-household</t>
  </si>
  <si>
    <t>F1.19</t>
  </si>
  <si>
    <t>Local authority and cumulo rates - non-household</t>
  </si>
  <si>
    <t>F1.20</t>
  </si>
  <si>
    <t>Total non-household operating costs</t>
  </si>
  <si>
    <t>F1.21</t>
  </si>
  <si>
    <t>Wholesale operating costs</t>
  </si>
  <si>
    <t>Power</t>
  </si>
  <si>
    <t>F1.22</t>
  </si>
  <si>
    <t>Service charges/ discharge consents</t>
  </si>
  <si>
    <t>F1.23</t>
  </si>
  <si>
    <t>Bulk Supply/Bulk discharge</t>
  </si>
  <si>
    <t>F1.24</t>
  </si>
  <si>
    <t>Other operating costs - wholesale</t>
  </si>
  <si>
    <t>F1.25</t>
  </si>
  <si>
    <t>Local authority rates</t>
  </si>
  <si>
    <t>F1.26</t>
  </si>
  <si>
    <t>Total operating costs</t>
  </si>
  <si>
    <t>Total operating costs - retail and wholesale</t>
  </si>
  <si>
    <t>F1.27</t>
  </si>
  <si>
    <t>Depreciation</t>
  </si>
  <si>
    <t>Depreciation - retail</t>
  </si>
  <si>
    <t>F1.28</t>
  </si>
  <si>
    <t>Depreciation - wholesale</t>
  </si>
  <si>
    <t>F1.29</t>
  </si>
  <si>
    <t>Total depreciation</t>
  </si>
  <si>
    <t>F1.30</t>
  </si>
  <si>
    <t>Operating profit</t>
  </si>
  <si>
    <t>Total operating profit</t>
  </si>
  <si>
    <t>F1.31</t>
  </si>
  <si>
    <t>Other income</t>
  </si>
  <si>
    <t>F1.32</t>
  </si>
  <si>
    <t>Interest</t>
  </si>
  <si>
    <t>Interest income</t>
  </si>
  <si>
    <t>F1.33</t>
  </si>
  <si>
    <t>Interest expense</t>
  </si>
  <si>
    <t>F1.34</t>
  </si>
  <si>
    <t>Profit before tax</t>
  </si>
  <si>
    <t>F1.35</t>
  </si>
  <si>
    <t>Tax</t>
  </si>
  <si>
    <t>UK Corporation tax</t>
  </si>
  <si>
    <t>F1.36</t>
  </si>
  <si>
    <t>Deferred tax</t>
  </si>
  <si>
    <t>F1.37</t>
  </si>
  <si>
    <t>Profit for the year</t>
  </si>
  <si>
    <t>F1.38</t>
  </si>
  <si>
    <t>Dividends</t>
  </si>
  <si>
    <t>F1.39</t>
  </si>
  <si>
    <t>Pro forma F2</t>
  </si>
  <si>
    <t>Statutory</t>
  </si>
  <si>
    <t>Adjustments</t>
  </si>
  <si>
    <t>Total appointed activities</t>
  </si>
  <si>
    <t>Differences between statutory and RAG definitions</t>
  </si>
  <si>
    <t>Non-appointed</t>
  </si>
  <si>
    <t>Total adjustments</t>
  </si>
  <si>
    <t>F2.1</t>
  </si>
  <si>
    <t>Operating costs</t>
  </si>
  <si>
    <t>F2.2</t>
  </si>
  <si>
    <t>Other operating income</t>
  </si>
  <si>
    <t>F2.3</t>
  </si>
  <si>
    <t>F2.4</t>
  </si>
  <si>
    <t>F2.5</t>
  </si>
  <si>
    <t>F2.6</t>
  </si>
  <si>
    <t>F2.7</t>
  </si>
  <si>
    <t>Other interest expense</t>
  </si>
  <si>
    <t>F2.8</t>
  </si>
  <si>
    <t>Profit before tax and fair value</t>
  </si>
  <si>
    <t>F2.9</t>
  </si>
  <si>
    <t>Fair value gains/(losses) on financial instruments</t>
  </si>
  <si>
    <t>F2.10</t>
  </si>
  <si>
    <t>F2.11</t>
  </si>
  <si>
    <t>F2.12</t>
  </si>
  <si>
    <t>F2.13</t>
  </si>
  <si>
    <t>F2.14</t>
  </si>
  <si>
    <t>F2.15</t>
  </si>
  <si>
    <t xml:space="preserve">Retained earnings &amp; other reserves </t>
  </si>
  <si>
    <t>F2.16</t>
  </si>
  <si>
    <t>Pro forma F3</t>
  </si>
  <si>
    <t>Statement of financial position</t>
  </si>
  <si>
    <t>Non-current assets</t>
  </si>
  <si>
    <t>Fixed assets</t>
  </si>
  <si>
    <t>F3.1</t>
  </si>
  <si>
    <t>Intangible assets</t>
  </si>
  <si>
    <t>F3.2</t>
  </si>
  <si>
    <t>Investments - loans to group companies</t>
  </si>
  <si>
    <t>F3.3</t>
  </si>
  <si>
    <t>Investments - other</t>
  </si>
  <si>
    <t>F3.4</t>
  </si>
  <si>
    <t>Financial instruments</t>
  </si>
  <si>
    <t>F3.5</t>
  </si>
  <si>
    <t>Retirement benefit assets</t>
  </si>
  <si>
    <t>F3.6</t>
  </si>
  <si>
    <t>Total non-current assets</t>
  </si>
  <si>
    <t>F3.7</t>
  </si>
  <si>
    <t>Current assets</t>
  </si>
  <si>
    <t>Inventories</t>
  </si>
  <si>
    <t>F3.8</t>
  </si>
  <si>
    <t>Trade &amp; other receivables</t>
  </si>
  <si>
    <t>F3.9</t>
  </si>
  <si>
    <t>F3.10</t>
  </si>
  <si>
    <t>Cash &amp; cash equivalents</t>
  </si>
  <si>
    <t>F3.11</t>
  </si>
  <si>
    <t>Total current assets</t>
  </si>
  <si>
    <t>F3.12</t>
  </si>
  <si>
    <t>Current liabilities</t>
  </si>
  <si>
    <t>Trade &amp; other payables</t>
  </si>
  <si>
    <t>F3.13</t>
  </si>
  <si>
    <t>Capex creditor</t>
  </si>
  <si>
    <t>F3.14</t>
  </si>
  <si>
    <t>Borrowings</t>
  </si>
  <si>
    <t>F3.15</t>
  </si>
  <si>
    <t>F3.16</t>
  </si>
  <si>
    <t>Current tax liabilities</t>
  </si>
  <si>
    <t>F3.17</t>
  </si>
  <si>
    <t>Provisions</t>
  </si>
  <si>
    <t>F3.18</t>
  </si>
  <si>
    <t>Total current liabilities</t>
  </si>
  <si>
    <t>F3.19</t>
  </si>
  <si>
    <t>Net Current assets/(liabilities)</t>
  </si>
  <si>
    <t>F3.20</t>
  </si>
  <si>
    <t>Non-current liabilities</t>
  </si>
  <si>
    <t>F3.21</t>
  </si>
  <si>
    <t>F3.22</t>
  </si>
  <si>
    <t>F3.23</t>
  </si>
  <si>
    <t>Retirement benefit obligations</t>
  </si>
  <si>
    <t>F3.24</t>
  </si>
  <si>
    <t>F3.25</t>
  </si>
  <si>
    <t>Deferred income – grants &amp; contributions</t>
  </si>
  <si>
    <t>F3.26</t>
  </si>
  <si>
    <t>Deferred income – adopted assets</t>
  </si>
  <si>
    <t>F3.27</t>
  </si>
  <si>
    <t>Preference share capital</t>
  </si>
  <si>
    <t>F3.28</t>
  </si>
  <si>
    <t>F3.29</t>
  </si>
  <si>
    <t>Total non-current liabilities</t>
  </si>
  <si>
    <t>F3.30</t>
  </si>
  <si>
    <t>Net assets</t>
  </si>
  <si>
    <t>F3.31</t>
  </si>
  <si>
    <t>Equity</t>
  </si>
  <si>
    <t>Called up share capital</t>
  </si>
  <si>
    <t>F3.32</t>
  </si>
  <si>
    <t>Retained earnings &amp; other reserves</t>
  </si>
  <si>
    <t>F3.33</t>
  </si>
  <si>
    <t>Total Equity</t>
  </si>
  <si>
    <t>F3.34</t>
  </si>
  <si>
    <t>Pro forma F4</t>
  </si>
  <si>
    <t>Statement of cashflows</t>
  </si>
  <si>
    <t>Operating activities</t>
  </si>
  <si>
    <t>F4.1</t>
  </si>
  <si>
    <t>F4.2</t>
  </si>
  <si>
    <t>F4.3</t>
  </si>
  <si>
    <t>Amortisation – Grants and contributions</t>
  </si>
  <si>
    <t>F4.4</t>
  </si>
  <si>
    <t>Changes in working capital</t>
  </si>
  <si>
    <t>F4.5</t>
  </si>
  <si>
    <t>Pension contributions</t>
  </si>
  <si>
    <t>F4.6</t>
  </si>
  <si>
    <t>Movement in provisions</t>
  </si>
  <si>
    <t>F4.7</t>
  </si>
  <si>
    <t>Profit on sale of fixed assets</t>
  </si>
  <si>
    <t>F4.8</t>
  </si>
  <si>
    <t>Cash generated from operations</t>
  </si>
  <si>
    <t>F4.9</t>
  </si>
  <si>
    <t>Net interest paid</t>
  </si>
  <si>
    <t>F4.10</t>
  </si>
  <si>
    <t>Tax paid</t>
  </si>
  <si>
    <t>F4.11</t>
  </si>
  <si>
    <t>Net cash generated from operating activities</t>
  </si>
  <si>
    <t>F4.12</t>
  </si>
  <si>
    <t>Investing activities</t>
  </si>
  <si>
    <t>Capital expenditure</t>
  </si>
  <si>
    <t>F4.13</t>
  </si>
  <si>
    <t>Grants and contributions</t>
  </si>
  <si>
    <t>F4.14</t>
  </si>
  <si>
    <t>Disposal of fixed assets</t>
  </si>
  <si>
    <t>F4.15</t>
  </si>
  <si>
    <t>Other</t>
  </si>
  <si>
    <t>F4.16</t>
  </si>
  <si>
    <t>Net cash used in investing activities</t>
  </si>
  <si>
    <t>F4.17</t>
  </si>
  <si>
    <t>Net cash generated before financing activities</t>
  </si>
  <si>
    <t>F4.18</t>
  </si>
  <si>
    <t>Cashflows from financing activities</t>
  </si>
  <si>
    <t>Equity dividends paid</t>
  </si>
  <si>
    <t>F4.19</t>
  </si>
  <si>
    <t>Net loans received</t>
  </si>
  <si>
    <t>F4.20</t>
  </si>
  <si>
    <t>Cash inflow from equity financing</t>
  </si>
  <si>
    <t>F4.21</t>
  </si>
  <si>
    <t>Net cash generated from financing activities</t>
  </si>
  <si>
    <t>F4.22</t>
  </si>
  <si>
    <t>Increase (decrease) in net cash</t>
  </si>
  <si>
    <t>F4.23</t>
  </si>
  <si>
    <t>Pro forma F5</t>
  </si>
  <si>
    <t>Net debt analysis (appointed activities)</t>
  </si>
  <si>
    <t>Fixed rate</t>
  </si>
  <si>
    <t>Floating rate</t>
  </si>
  <si>
    <t>Index linked</t>
  </si>
  <si>
    <t>RPI</t>
  </si>
  <si>
    <t>CPI/CPIH</t>
  </si>
  <si>
    <t>Interest rate risk profile</t>
  </si>
  <si>
    <t>Borrowings (excluding preference shares)</t>
  </si>
  <si>
    <t>F5.1</t>
  </si>
  <si>
    <t>F5.2</t>
  </si>
  <si>
    <t>Total borrowings</t>
  </si>
  <si>
    <t>F5.3</t>
  </si>
  <si>
    <t>Cash</t>
  </si>
  <si>
    <t>F5.4</t>
  </si>
  <si>
    <t>Short term deposits</t>
  </si>
  <si>
    <t>F5.5</t>
  </si>
  <si>
    <t>Net debt</t>
  </si>
  <si>
    <t>F5.6</t>
  </si>
  <si>
    <t>Total facility available</t>
  </si>
  <si>
    <t>Amount drawn</t>
  </si>
  <si>
    <t>Amount undrawn</t>
  </si>
  <si>
    <t>Interest rate</t>
  </si>
  <si>
    <t>Maturity date</t>
  </si>
  <si>
    <t>%</t>
  </si>
  <si>
    <t>d/m/y</t>
  </si>
  <si>
    <t>Financing available</t>
  </si>
  <si>
    <t>F5.7</t>
  </si>
  <si>
    <t>F5.8</t>
  </si>
  <si>
    <t>F5.9</t>
  </si>
  <si>
    <t>F5.10</t>
  </si>
  <si>
    <t>F5.11</t>
  </si>
  <si>
    <t>F5.12</t>
  </si>
  <si>
    <t>We require all transactions between the appointee and its associated companies must be disclosed and if any single transaction exceeds 0.5% of the turnover of the appointed business (or £10,000 if greater) it should not be aggregated. 
In particular, the following transactions, with related data, must be disclosed if over the materiality limit:
- loans by or to the appointee;
- dividends paid to any associated company; 
- guarantees or other forms of security by the appointee; 
- transfer of any asset or liability by or to the appointee; 
- transfer of any corporation tax group losses by or to the appointee;
- supply of any service by or to the appointee;
- omission by the appointee or any associated company to exercise a right as a result of which the value of the net assets of the appointee is decreased; and
- waiver of any consideration, remuneration or other payment by the appointee.</t>
  </si>
  <si>
    <t>Service</t>
  </si>
  <si>
    <t>Company</t>
  </si>
  <si>
    <t>Turnover of associate (£m)</t>
  </si>
  <si>
    <t>Terms of supply</t>
  </si>
  <si>
    <t>Value</t>
  </si>
  <si>
    <t>Payroll &amp; staff expenses</t>
  </si>
  <si>
    <t>ES Pipelines Limited</t>
  </si>
  <si>
    <t>Group payroll operated centrally, recharged to ESP Water at actual cost.</t>
  </si>
  <si>
    <t>Intercompany loan - current account</t>
  </si>
  <si>
    <t>ESPUG Finance Limited</t>
  </si>
  <si>
    <t>Intercompany loan repayable on demand</t>
  </si>
  <si>
    <t>Service provided to the non- appointed business</t>
  </si>
  <si>
    <t>Basis of recharge made by the appointed business</t>
  </si>
  <si>
    <t>Value of the recharge made by the appointed business</t>
  </si>
  <si>
    <t>Treatment of imported sludge</t>
  </si>
  <si>
    <t>Where appointed business assets have been used to carry out non-appointed activities, then the basis of the recharge should be explained. This should include an explanation as to the contribution to depreciation and finance costs of the assets as well as the incremental operating expenditure and any rental for land or buildings.</t>
  </si>
  <si>
    <t>Value of the recharge made by the appointed business.</t>
  </si>
  <si>
    <t>Treatment of tankered waste</t>
  </si>
  <si>
    <t>Pro forma P1</t>
  </si>
  <si>
    <t>Performance - non-financial information</t>
  </si>
  <si>
    <t>Properties</t>
  </si>
  <si>
    <t>Annual site volumes</t>
  </si>
  <si>
    <t>Metering</t>
  </si>
  <si>
    <t>Water assets</t>
  </si>
  <si>
    <t>Wastewater assets</t>
  </si>
  <si>
    <t>Water only</t>
  </si>
  <si>
    <t>Water and wastewater</t>
  </si>
  <si>
    <t>Wastewater only</t>
  </si>
  <si>
    <t>Households</t>
  </si>
  <si>
    <t>Non-households</t>
  </si>
  <si>
    <t>Metering penetration (households only)</t>
  </si>
  <si>
    <t>Metering activity for residential customers</t>
  </si>
  <si>
    <t>Water mains</t>
  </si>
  <si>
    <t>Other water assets</t>
  </si>
  <si>
    <t>Sewers</t>
  </si>
  <si>
    <t>Other wastewater assets</t>
  </si>
  <si>
    <t>Household properties</t>
  </si>
  <si>
    <t>Non-household properties</t>
  </si>
  <si>
    <t>Void household properties</t>
  </si>
  <si>
    <t>Void non-household properties</t>
  </si>
  <si>
    <t>Total properties</t>
  </si>
  <si>
    <t>Metered household properties</t>
  </si>
  <si>
    <t>Unmetered household properties</t>
  </si>
  <si>
    <t xml:space="preserve">Replacement of basic meters with smart meters </t>
  </si>
  <si>
    <t xml:space="preserve">Replacement of AMR meters with AMI meters </t>
  </si>
  <si>
    <t>Total length of mains</t>
  </si>
  <si>
    <t>Total length of  mains (≤320mm)</t>
  </si>
  <si>
    <t>Total length of   mains (&gt;320mm and ≤ 450mm)</t>
  </si>
  <si>
    <t>Total length of  mains (&gt;450mm and ≤610mm)</t>
  </si>
  <si>
    <t>Total length of mains  (&gt; 610mm)</t>
  </si>
  <si>
    <t>Total length of mains laid between 1981 and 2000</t>
  </si>
  <si>
    <t>Total length of mains laid between 2001 and 2020</t>
  </si>
  <si>
    <t>Total length of mains laid during and after 2021</t>
  </si>
  <si>
    <t>Number of service reservoirs</t>
  </si>
  <si>
    <t>Number of water towers</t>
  </si>
  <si>
    <t>Number of potable water pumping stations</t>
  </si>
  <si>
    <t>Total length of sewers</t>
  </si>
  <si>
    <t>Length of foul (only) sewers</t>
  </si>
  <si>
    <t>Length of surface water (only) sewers</t>
  </si>
  <si>
    <t>Length of combined sewers</t>
  </si>
  <si>
    <t>Length of rising mains</t>
  </si>
  <si>
    <t>Length of other wastewater network pipework</t>
  </si>
  <si>
    <t>Number of network pumping stations</t>
  </si>
  <si>
    <t>Basic meter</t>
  </si>
  <si>
    <t>AMR meter</t>
  </si>
  <si>
    <t>AMI meter</t>
  </si>
  <si>
    <t>No meter</t>
  </si>
  <si>
    <t>000s</t>
  </si>
  <si>
    <t>Ml/yr</t>
  </si>
  <si>
    <t>Nr</t>
  </si>
  <si>
    <t>km</t>
  </si>
  <si>
    <t>Unique ID</t>
  </si>
  <si>
    <t>Site name</t>
  </si>
  <si>
    <t>Incumbent region (water)</t>
  </si>
  <si>
    <t>Incumbent region (wastewater)</t>
  </si>
  <si>
    <t>Postcode</t>
  </si>
  <si>
    <t>ESPW027001</t>
  </si>
  <si>
    <t>Bridgewater Wharf, Salford</t>
  </si>
  <si>
    <t>United Utilities</t>
  </si>
  <si>
    <t>n/a</t>
  </si>
  <si>
    <t>M5 3WH</t>
  </si>
  <si>
    <t>P1.1</t>
  </si>
  <si>
    <t>ESPW027002</t>
  </si>
  <si>
    <t>Loves Farm, St Neots</t>
  </si>
  <si>
    <t>Anglian Water</t>
  </si>
  <si>
    <t>PE19 6DF</t>
  </si>
  <si>
    <t>P1.2</t>
  </si>
  <si>
    <t>ESPW027003</t>
  </si>
  <si>
    <t>Malabar Farm, Daventry</t>
  </si>
  <si>
    <t>NN11 4PY</t>
  </si>
  <si>
    <t>P1.3</t>
  </si>
  <si>
    <t>ESPW027004</t>
  </si>
  <si>
    <t>Middlebeck, Newark</t>
  </si>
  <si>
    <t>Severn Trent Water</t>
  </si>
  <si>
    <t>NG24 3XP</t>
  </si>
  <si>
    <t>P1.4</t>
  </si>
  <si>
    <t>ESPW027005</t>
  </si>
  <si>
    <t>Holton Croft, Grimsby</t>
  </si>
  <si>
    <t>DN36 5AE</t>
  </si>
  <si>
    <t>P1.5</t>
  </si>
  <si>
    <t>ESPW027006</t>
  </si>
  <si>
    <t>Whitehill, Kinver (Phase 1)</t>
  </si>
  <si>
    <t>South Staffs Water</t>
  </si>
  <si>
    <t>DY7 6AN</t>
  </si>
  <si>
    <t>P1.6</t>
  </si>
  <si>
    <t>ESPW027007</t>
  </si>
  <si>
    <t>Pinfold Park II, Bridlington</t>
  </si>
  <si>
    <t>Yorkshire Water</t>
  </si>
  <si>
    <t>YO16 7AF</t>
  </si>
  <si>
    <t>P1.7</t>
  </si>
  <si>
    <t>ESPW027008</t>
  </si>
  <si>
    <t>Wheatpieces Phase 4, Tewkesbury</t>
  </si>
  <si>
    <t>GL20 7TX</t>
  </si>
  <si>
    <t>P1.8</t>
  </si>
  <si>
    <t>ESPW027009</t>
  </si>
  <si>
    <t>North Orbital, St Albans</t>
  </si>
  <si>
    <t>Affinity Water</t>
  </si>
  <si>
    <t>Thames Water</t>
  </si>
  <si>
    <t>AL2 2DS</t>
  </si>
  <si>
    <t>P1.9</t>
  </si>
  <si>
    <t>ESPW027010</t>
  </si>
  <si>
    <t>Cote Road, Bampton</t>
  </si>
  <si>
    <t>OK18 2DZ</t>
  </si>
  <si>
    <t>P1.10</t>
  </si>
  <si>
    <t>ESPW031041</t>
  </si>
  <si>
    <t>C2, Stanley Street, Salford</t>
  </si>
  <si>
    <t>M3 5GB</t>
  </si>
  <si>
    <t>P1.11</t>
  </si>
  <si>
    <t>ESPW031701</t>
  </si>
  <si>
    <t>Fairham Pastures (Phase 1) and Phase 4, Nottingham</t>
  </si>
  <si>
    <t>NG11 8ES</t>
  </si>
  <si>
    <t>P1.12</t>
  </si>
  <si>
    <t>ESPW032500</t>
  </si>
  <si>
    <t>Latitude Purple, Leeds</t>
  </si>
  <si>
    <t>LS12 1FB</t>
  </si>
  <si>
    <t>P1.13</t>
  </si>
  <si>
    <t>ESPW033054</t>
  </si>
  <si>
    <t>Merchant’s Wharf, Salford</t>
  </si>
  <si>
    <t>M5 4TT</t>
  </si>
  <si>
    <t>P1.14</t>
  </si>
  <si>
    <t>ESPW033111</t>
  </si>
  <si>
    <t>Sylvester Street, Sheffield</t>
  </si>
  <si>
    <t>S1 4RN</t>
  </si>
  <si>
    <t>P1.15</t>
  </si>
  <si>
    <t>ESPW033271</t>
  </si>
  <si>
    <t>Victoria Riverside, Manchester</t>
  </si>
  <si>
    <t>M4 4HL</t>
  </si>
  <si>
    <t>P1.16</t>
  </si>
  <si>
    <t>ESPW033338</t>
  </si>
  <si>
    <t>Bhailok Court, Preston</t>
  </si>
  <si>
    <t>PR1 1DY</t>
  </si>
  <si>
    <t>P1.17</t>
  </si>
  <si>
    <t>ESPW033374</t>
  </si>
  <si>
    <t>Halifax Road Penistone</t>
  </si>
  <si>
    <t>S36 7EY</t>
  </si>
  <si>
    <t>P1.18</t>
  </si>
  <si>
    <t>ESPW033386</t>
  </si>
  <si>
    <t>Varsity Quarter, Manchester</t>
  </si>
  <si>
    <t>P1.19</t>
  </si>
  <si>
    <t>ESPW033571</t>
  </si>
  <si>
    <t>Station Road, Newport</t>
  </si>
  <si>
    <t>TF10 7FX</t>
  </si>
  <si>
    <t>P1.20</t>
  </si>
  <si>
    <t>ESPW033583</t>
  </si>
  <si>
    <t>Springwell Gardens, Leeds</t>
  </si>
  <si>
    <t>LS12 1AW</t>
  </si>
  <si>
    <t>P1.21</t>
  </si>
  <si>
    <t>ESPW033639</t>
  </si>
  <si>
    <t>Bracks Farm, Bishops Auckland</t>
  </si>
  <si>
    <t>Northumbrian Water</t>
  </si>
  <si>
    <t>DL14 8DN</t>
  </si>
  <si>
    <t>P1.22</t>
  </si>
  <si>
    <t>ESPW033673</t>
  </si>
  <si>
    <t>Wrottesley Park, Wolverhampton</t>
  </si>
  <si>
    <t>WV6 7XP</t>
  </si>
  <si>
    <t>P1.23</t>
  </si>
  <si>
    <t>ESPW033682</t>
  </si>
  <si>
    <t>New Garden Square, Birmingham</t>
  </si>
  <si>
    <t>B16 8LD</t>
  </si>
  <si>
    <t>P1.24</t>
  </si>
  <si>
    <t>ESPW033860</t>
  </si>
  <si>
    <t>Burdon Lane, Sunderland</t>
  </si>
  <si>
    <t>SR3 2PU</t>
  </si>
  <si>
    <t>P1.25</t>
  </si>
  <si>
    <t>ESPW033950</t>
  </si>
  <si>
    <t>The Grange, Bideford</t>
  </si>
  <si>
    <t>South West Water</t>
  </si>
  <si>
    <t>EX39 4PL</t>
  </si>
  <si>
    <t>P1.26</t>
  </si>
  <si>
    <t>ESPW033954</t>
  </si>
  <si>
    <t>Latitude Blue, Leeds</t>
  </si>
  <si>
    <t>LS12 1BE</t>
  </si>
  <si>
    <t>P1.27</t>
  </si>
  <si>
    <t>ESPW034148</t>
  </si>
  <si>
    <t>Trafford Waters, Manchester</t>
  </si>
  <si>
    <t>M41 7LG</t>
  </si>
  <si>
    <t>P1.28</t>
  </si>
  <si>
    <t>ESPW034197</t>
  </si>
  <si>
    <t>Bromyard Road, Worcester</t>
  </si>
  <si>
    <t>WR2 5FF</t>
  </si>
  <si>
    <t>P1.29</t>
  </si>
  <si>
    <t>ESPW034261</t>
  </si>
  <si>
    <t>Sydney Road, Crewe</t>
  </si>
  <si>
    <t>CW1 5LS</t>
  </si>
  <si>
    <t>P1.30</t>
  </si>
  <si>
    <t>ESPW034278</t>
  </si>
  <si>
    <t>West Carclaze, St Austell</t>
  </si>
  <si>
    <t>PL26 8UP</t>
  </si>
  <si>
    <t>P1.31</t>
  </si>
  <si>
    <t>ESPW034319</t>
  </si>
  <si>
    <t>Whitford Road, Bromsgrove</t>
  </si>
  <si>
    <t>B61 8QW</t>
  </si>
  <si>
    <t>P1.32</t>
  </si>
  <si>
    <t>ESPW034347</t>
  </si>
  <si>
    <t>Back Lane, Sowerby</t>
  </si>
  <si>
    <t>Y07 1ST</t>
  </si>
  <si>
    <t>P1.33</t>
  </si>
  <si>
    <t>ESPW034357</t>
  </si>
  <si>
    <t>The Maltings, Haddenham</t>
  </si>
  <si>
    <t>HP17 8JU</t>
  </si>
  <si>
    <t>P1.34</t>
  </si>
  <si>
    <t>ESPW034422</t>
  </si>
  <si>
    <t>Southport Road, Thornton</t>
  </si>
  <si>
    <t>L23 1TL</t>
  </si>
  <si>
    <t>P1.35</t>
  </si>
  <si>
    <t>ESPW034586</t>
  </si>
  <si>
    <t>Mount Road, Gorton</t>
  </si>
  <si>
    <t>M12 4GR</t>
  </si>
  <si>
    <t>P1.36</t>
  </si>
  <si>
    <t>ESPW034592</t>
  </si>
  <si>
    <t>Kennet Garden Village, Newmarket</t>
  </si>
  <si>
    <t>CB8 7QX</t>
  </si>
  <si>
    <t>P1.37</t>
  </si>
  <si>
    <t>ESPW034682</t>
  </si>
  <si>
    <t>Harvino, Hunnington</t>
  </si>
  <si>
    <t>B62 0EW</t>
  </si>
  <si>
    <t>P1.38</t>
  </si>
  <si>
    <t>ESPW034763</t>
  </si>
  <si>
    <t>Seaham Garden Village, Durham</t>
  </si>
  <si>
    <t>SR7 8RL</t>
  </si>
  <si>
    <t>P1.39</t>
  </si>
  <si>
    <t>ESPW034795</t>
  </si>
  <si>
    <t>Foundry Lea, Bridport</t>
  </si>
  <si>
    <t>Wessex Water</t>
  </si>
  <si>
    <t>DT6 5JR</t>
  </si>
  <si>
    <t>P1.40</t>
  </si>
  <si>
    <t>ESPW034818</t>
  </si>
  <si>
    <t>Farm View Road, Kirkby in Ashfield</t>
  </si>
  <si>
    <t>NG17 7PH</t>
  </si>
  <si>
    <t>P1.41</t>
  </si>
  <si>
    <t>ESPW035043</t>
  </si>
  <si>
    <t>Coventry Meggitt, Coventry</t>
  </si>
  <si>
    <t>CV6 4AA</t>
  </si>
  <si>
    <t>P1.42</t>
  </si>
  <si>
    <t>ESPW035290</t>
  </si>
  <si>
    <t>Harlington West, Dunstable</t>
  </si>
  <si>
    <t>LU5 6PA</t>
  </si>
  <si>
    <t>P1.43</t>
  </si>
  <si>
    <t>ESPW035354</t>
  </si>
  <si>
    <t>Hollingworth Road, Littleborough</t>
  </si>
  <si>
    <t>OL15 0AU</t>
  </si>
  <si>
    <t>P1.44</t>
  </si>
  <si>
    <t>ESPW035466</t>
  </si>
  <si>
    <t>The Lakes, Curborough</t>
  </si>
  <si>
    <t>WS13 8EP</t>
  </si>
  <si>
    <t>P1.45</t>
  </si>
  <si>
    <t>ESPW035500</t>
  </si>
  <si>
    <t>Omega 7, Warrington</t>
  </si>
  <si>
    <t>WA5 3TZ</t>
  </si>
  <si>
    <t>P1.46</t>
  </si>
  <si>
    <t>ESPW035513</t>
  </si>
  <si>
    <t>Wilford Lane, West Bridgford</t>
  </si>
  <si>
    <t>NG2 7QY</t>
  </si>
  <si>
    <t>P1.47</t>
  </si>
  <si>
    <t>ESPW035837</t>
  </si>
  <si>
    <t>Falcon Quarter, Huntingdon</t>
  </si>
  <si>
    <t>PE29 3BH</t>
  </si>
  <si>
    <t>P1.48</t>
  </si>
  <si>
    <t>ESPW035987</t>
  </si>
  <si>
    <t>Hollygate Lane, Cotsgrave</t>
  </si>
  <si>
    <t>NG12 3JW</t>
  </si>
  <si>
    <t>P1.49</t>
  </si>
  <si>
    <t>ESPW035988</t>
  </si>
  <si>
    <t>Norwood Lane, Peterborough</t>
  </si>
  <si>
    <t>PE4 7AA</t>
  </si>
  <si>
    <t>P1.50</t>
  </si>
  <si>
    <t>ESPW036011</t>
  </si>
  <si>
    <t>Keresley (Site 1 &amp; 2), Warwickshire</t>
  </si>
  <si>
    <t>CV7 8NH</t>
  </si>
  <si>
    <t>P1.51</t>
  </si>
  <si>
    <t>ESPW036052</t>
  </si>
  <si>
    <t>Deacons Close, Warrington</t>
  </si>
  <si>
    <t>WA3 7EN</t>
  </si>
  <si>
    <t>P1.52</t>
  </si>
  <si>
    <t>ESPW036055</t>
  </si>
  <si>
    <t>Hungerhill, Edenthorpe</t>
  </si>
  <si>
    <t>DN3 2EW</t>
  </si>
  <si>
    <t>P1.53</t>
  </si>
  <si>
    <t>ESPW036056</t>
  </si>
  <si>
    <t>Goosnargh Lane, Preston</t>
  </si>
  <si>
    <t>PR3 2BP</t>
  </si>
  <si>
    <t>P1.54</t>
  </si>
  <si>
    <t>ESPW036057</t>
  </si>
  <si>
    <t>Standen Hall Drive, Burnley</t>
  </si>
  <si>
    <t>BB10 2ET</t>
  </si>
  <si>
    <t>P1.55</t>
  </si>
  <si>
    <t>ESPW036058</t>
  </si>
  <si>
    <t>Wheatley Lane, Barrowford</t>
  </si>
  <si>
    <t>BB9 6JT</t>
  </si>
  <si>
    <t>P1.56</t>
  </si>
  <si>
    <t>ESPW036067</t>
  </si>
  <si>
    <t>Holden Fold, Blackburn</t>
  </si>
  <si>
    <t>BB3 3AU</t>
  </si>
  <si>
    <t>P1.57</t>
  </si>
  <si>
    <t>ESPW036124</t>
  </si>
  <si>
    <t>York Gardens, Spalding</t>
  </si>
  <si>
    <t>PE11 4HT</t>
  </si>
  <si>
    <t>P1.58</t>
  </si>
  <si>
    <t>ESPW036133</t>
  </si>
  <si>
    <t>Biggs Lane, Barkham</t>
  </si>
  <si>
    <t>RG2 9GT</t>
  </si>
  <si>
    <t>P1.59</t>
  </si>
  <si>
    <t>ESPW036135</t>
  </si>
  <si>
    <t>Grantham Road, Radcliffe-on-Trent</t>
  </si>
  <si>
    <t>NG12 2HY</t>
  </si>
  <si>
    <t>P1.60</t>
  </si>
  <si>
    <t>ESPW036150</t>
  </si>
  <si>
    <t>Hooten Lane (Phase 1), Leigh</t>
  </si>
  <si>
    <t>WN7 3DA</t>
  </si>
  <si>
    <t>P1.61</t>
  </si>
  <si>
    <t>ESPW036174</t>
  </si>
  <si>
    <t>Boulton Moor, Derby</t>
  </si>
  <si>
    <t>DE24 5DB</t>
  </si>
  <si>
    <t>P1.62</t>
  </si>
  <si>
    <t>ESPW036178</t>
  </si>
  <si>
    <t>Shurdington Road, Cheltenham</t>
  </si>
  <si>
    <t>GL53 0JH</t>
  </si>
  <si>
    <t>P1.63</t>
  </si>
  <si>
    <t>ESPW036219</t>
  </si>
  <si>
    <t>Cutacre (Phase 1), Salford</t>
  </si>
  <si>
    <t>M38 9XH</t>
  </si>
  <si>
    <t>P1.64</t>
  </si>
  <si>
    <t>ESPW036220</t>
  </si>
  <si>
    <t>Sutton Stop, Coventry</t>
  </si>
  <si>
    <t>CV6 6DF</t>
  </si>
  <si>
    <t>P1.65</t>
  </si>
  <si>
    <t>ESPW036260</t>
  </si>
  <si>
    <t>Lubbesthorpe Tweed, Phase 5, Leicester</t>
  </si>
  <si>
    <t>LE14 4BN</t>
  </si>
  <si>
    <t>P1.66</t>
  </si>
  <si>
    <t>ESPW036277</t>
  </si>
  <si>
    <t>Bretforton Road, Badsey</t>
  </si>
  <si>
    <t>WR11 7XQ</t>
  </si>
  <si>
    <t>P1.67</t>
  </si>
  <si>
    <t>ESPW036284</t>
  </si>
  <si>
    <t>Leigh Sinton, Malvern Hills</t>
  </si>
  <si>
    <t>WR13 5DX</t>
  </si>
  <si>
    <t>P1.68</t>
  </si>
  <si>
    <t>ESPW036312</t>
  </si>
  <si>
    <t>Dallington Grange, Northampton</t>
  </si>
  <si>
    <t>NN5 7PZ</t>
  </si>
  <si>
    <t>P1.69</t>
  </si>
  <si>
    <t>ESPW036325</t>
  </si>
  <si>
    <t>Damgate, Holbeach</t>
  </si>
  <si>
    <t>PE12 8QL</t>
  </si>
  <si>
    <t>P1.70</t>
  </si>
  <si>
    <t>ESPW036403</t>
  </si>
  <si>
    <t>Cromwell Lane, Coventry</t>
  </si>
  <si>
    <t>CV4 8AS</t>
  </si>
  <si>
    <t>P1.71</t>
  </si>
  <si>
    <t>ESPW036408</t>
  </si>
  <si>
    <t>Station Drive, Blakedown, Derby</t>
  </si>
  <si>
    <t>DY10 3LF</t>
  </si>
  <si>
    <t>P1.72</t>
  </si>
  <si>
    <t>ESPW036413</t>
  </si>
  <si>
    <t>Nell Lane, Cuerden</t>
  </si>
  <si>
    <t>PR25 5PJ</t>
  </si>
  <si>
    <t>P1.73</t>
  </si>
  <si>
    <t>ESPW036470</t>
  </si>
  <si>
    <t>Colliery Road, Creswell</t>
  </si>
  <si>
    <t>S80 4AZ</t>
  </si>
  <si>
    <t>P1.74</t>
  </si>
  <si>
    <t>ESPW036520</t>
  </si>
  <si>
    <t>Moor Road, Yatton</t>
  </si>
  <si>
    <t>Bristol Water</t>
  </si>
  <si>
    <t>BS49 4AW</t>
  </si>
  <si>
    <t>P1.75</t>
  </si>
  <si>
    <t>ESPW036521</t>
  </si>
  <si>
    <t>Broomhouse Lane, Warmsworth, Doncaster</t>
  </si>
  <si>
    <t>DN12 1EW</t>
  </si>
  <si>
    <t>P1.76</t>
  </si>
  <si>
    <t>ESPW036522</t>
  </si>
  <si>
    <t>Church Street, Eccles</t>
  </si>
  <si>
    <t>M30 0DF</t>
  </si>
  <si>
    <t>P1.77</t>
  </si>
  <si>
    <t>ESPW036523</t>
  </si>
  <si>
    <t>Wellington Mount, Leeds</t>
  </si>
  <si>
    <t>LS14 1NL</t>
  </si>
  <si>
    <t>P1.78</t>
  </si>
  <si>
    <t>ESPW036565</t>
  </si>
  <si>
    <t>Coventry Road, Bulkington</t>
  </si>
  <si>
    <t>CV12 9NJ</t>
  </si>
  <si>
    <t>P1.79</t>
  </si>
  <si>
    <t>ESPW036595</t>
  </si>
  <si>
    <t>Sturdee Poultry Farm, Burton on Trent</t>
  </si>
  <si>
    <t>LE12 5AL</t>
  </si>
  <si>
    <t>P1.80</t>
  </si>
  <si>
    <t>ESPW036608</t>
  </si>
  <si>
    <t>Harbury Lane, Leamington Spa</t>
  </si>
  <si>
    <t>CV34 6EQ</t>
  </si>
  <si>
    <t>P1.81</t>
  </si>
  <si>
    <t>ESPW036641</t>
  </si>
  <si>
    <t>Stonebow Road, Pershore</t>
  </si>
  <si>
    <t>WR10 2AP</t>
  </si>
  <si>
    <t>P1.82</t>
  </si>
  <si>
    <t>ESPW036760</t>
  </si>
  <si>
    <t>Seedfield Development, Parkinson Street</t>
  </si>
  <si>
    <t>BL9 6NY</t>
  </si>
  <si>
    <t>P1.83</t>
  </si>
  <si>
    <t>Summary information</t>
  </si>
  <si>
    <t>P1.251</t>
  </si>
  <si>
    <t>Pro forma P2</t>
  </si>
  <si>
    <t>Performance - retail</t>
  </si>
  <si>
    <t>Complaints (household)</t>
  </si>
  <si>
    <t>Complaints (non-household)</t>
  </si>
  <si>
    <t>Customers on social tariffs</t>
  </si>
  <si>
    <t>Customers on WaterSure tariffs</t>
  </si>
  <si>
    <t>Customers on other reduced charges</t>
  </si>
  <si>
    <t>Customers on the Priority Services Register</t>
  </si>
  <si>
    <t>Guaranteed Standards Scheme</t>
  </si>
  <si>
    <t>Total number of failures</t>
  </si>
  <si>
    <t>Total compensation paid</t>
  </si>
  <si>
    <t>£</t>
  </si>
  <si>
    <t>P2.1</t>
  </si>
  <si>
    <t>P2.2</t>
  </si>
  <si>
    <t>P2.3</t>
  </si>
  <si>
    <t>P2.4</t>
  </si>
  <si>
    <t>P2.5</t>
  </si>
  <si>
    <t>P2.6</t>
  </si>
  <si>
    <t>P2.7</t>
  </si>
  <si>
    <t>P2.8</t>
  </si>
  <si>
    <t>P2.9</t>
  </si>
  <si>
    <t>P2.10</t>
  </si>
  <si>
    <t>P2.11</t>
  </si>
  <si>
    <t>P2.12</t>
  </si>
  <si>
    <t>P2.13</t>
  </si>
  <si>
    <t>P2.14</t>
  </si>
  <si>
    <t>P2.15</t>
  </si>
  <si>
    <t>P2.16</t>
  </si>
  <si>
    <t>P2.17</t>
  </si>
  <si>
    <t>P2.18</t>
  </si>
  <si>
    <t>P2.19</t>
  </si>
  <si>
    <t>P2.20</t>
  </si>
  <si>
    <t>P2.21</t>
  </si>
  <si>
    <t>P2.22</t>
  </si>
  <si>
    <t>P2.23</t>
  </si>
  <si>
    <t>P2.24</t>
  </si>
  <si>
    <t>P2.25</t>
  </si>
  <si>
    <t>P2.26</t>
  </si>
  <si>
    <t>P2.27</t>
  </si>
  <si>
    <t>P2.28</t>
  </si>
  <si>
    <t>P2.29</t>
  </si>
  <si>
    <t>P2.30</t>
  </si>
  <si>
    <t>P2.31</t>
  </si>
  <si>
    <t>P2.32</t>
  </si>
  <si>
    <t>P2.33</t>
  </si>
  <si>
    <t>P2.34</t>
  </si>
  <si>
    <t>P2.35</t>
  </si>
  <si>
    <t>P2.36</t>
  </si>
  <si>
    <t>P2.37</t>
  </si>
  <si>
    <t>P2.38</t>
  </si>
  <si>
    <t>P2.39</t>
  </si>
  <si>
    <t>P2.40</t>
  </si>
  <si>
    <t>P2.41</t>
  </si>
  <si>
    <t>P2.42</t>
  </si>
  <si>
    <t>P2.43</t>
  </si>
  <si>
    <t>P2.44</t>
  </si>
  <si>
    <t>P2.45</t>
  </si>
  <si>
    <t>P2.46</t>
  </si>
  <si>
    <t>P2.47</t>
  </si>
  <si>
    <t>P2.48</t>
  </si>
  <si>
    <t>P2.49</t>
  </si>
  <si>
    <t>P2.50</t>
  </si>
  <si>
    <t>P2.51</t>
  </si>
  <si>
    <t>P2.52</t>
  </si>
  <si>
    <t>P2.53</t>
  </si>
  <si>
    <t>P2.54</t>
  </si>
  <si>
    <t>P2.55</t>
  </si>
  <si>
    <t>P2.56</t>
  </si>
  <si>
    <t>P2.57</t>
  </si>
  <si>
    <t>P2.58</t>
  </si>
  <si>
    <t>P2.59</t>
  </si>
  <si>
    <t>P2.60</t>
  </si>
  <si>
    <t>P2.61</t>
  </si>
  <si>
    <t>P2.62</t>
  </si>
  <si>
    <t>P2.63</t>
  </si>
  <si>
    <t>P2.64</t>
  </si>
  <si>
    <t>P2.65</t>
  </si>
  <si>
    <t>P2.66</t>
  </si>
  <si>
    <t>P2.67</t>
  </si>
  <si>
    <t>P2.68</t>
  </si>
  <si>
    <t>P2.69</t>
  </si>
  <si>
    <t>P2.70</t>
  </si>
  <si>
    <t>P2.71</t>
  </si>
  <si>
    <t>P2.72</t>
  </si>
  <si>
    <t>P2.73</t>
  </si>
  <si>
    <t>P2.74</t>
  </si>
  <si>
    <t>P2.75</t>
  </si>
  <si>
    <t>P2.76</t>
  </si>
  <si>
    <t>P2.77</t>
  </si>
  <si>
    <t>P2.78</t>
  </si>
  <si>
    <t>P2.79</t>
  </si>
  <si>
    <t>P2.80</t>
  </si>
  <si>
    <t>P2.81</t>
  </si>
  <si>
    <t>P2.82</t>
  </si>
  <si>
    <t>P2.83</t>
  </si>
  <si>
    <t>P2.251</t>
  </si>
  <si>
    <t>Average of sites</t>
  </si>
  <si>
    <t>P2.252</t>
  </si>
  <si>
    <t>Standardisation</t>
  </si>
  <si>
    <t>Number of household properties (000)</t>
  </si>
  <si>
    <t>Number of household properties</t>
  </si>
  <si>
    <t>Number of non-household properties (000)</t>
  </si>
  <si>
    <t>Number of non-household properties</t>
  </si>
  <si>
    <t>Standardised parameter (pre populated)</t>
  </si>
  <si>
    <t>Standardised value</t>
  </si>
  <si>
    <t>Standardised units (pre populated)</t>
  </si>
  <si>
    <t>Nr per 10,000 household properties</t>
  </si>
  <si>
    <t>Nr per 10,000 non-household properties</t>
  </si>
  <si>
    <t>Percentage of household properties</t>
  </si>
  <si>
    <t>Pro forma P3</t>
  </si>
  <si>
    <t>Performance - water</t>
  </si>
  <si>
    <t>Annual leakage</t>
  </si>
  <si>
    <t>Household per capita consumption (excluding supply pipe leakage)</t>
  </si>
  <si>
    <t>Water supply interruptions</t>
  </si>
  <si>
    <t>Mains repairs</t>
  </si>
  <si>
    <t>Compliance risk index</t>
  </si>
  <si>
    <t>Unmeasured</t>
  </si>
  <si>
    <t>Measured</t>
  </si>
  <si>
    <t>Overall</t>
  </si>
  <si>
    <t>Consumption</t>
  </si>
  <si>
    <t>Population</t>
  </si>
  <si>
    <t>Per capita consumption per day</t>
  </si>
  <si>
    <t>l/h/d</t>
  </si>
  <si>
    <t>Total minutes lost (&gt;3hrs)</t>
  </si>
  <si>
    <t>Number of properties affected</t>
  </si>
  <si>
    <t>Average number of minutes lost per water customer</t>
  </si>
  <si>
    <t>P3.1</t>
  </si>
  <si>
    <t>P3.2</t>
  </si>
  <si>
    <t>P3.3</t>
  </si>
  <si>
    <t>P3.4</t>
  </si>
  <si>
    <t>P3.5</t>
  </si>
  <si>
    <t>P3.6</t>
  </si>
  <si>
    <t>a</t>
  </si>
  <si>
    <t>P3.7</t>
  </si>
  <si>
    <t>P3.8</t>
  </si>
  <si>
    <t>P3.9</t>
  </si>
  <si>
    <t>P3.10</t>
  </si>
  <si>
    <t>P3.11</t>
  </si>
  <si>
    <t>P3.12</t>
  </si>
  <si>
    <t>P3.13</t>
  </si>
  <si>
    <t>P3.14</t>
  </si>
  <si>
    <t>P3.15</t>
  </si>
  <si>
    <t>P3.16</t>
  </si>
  <si>
    <t>P3.17</t>
  </si>
  <si>
    <t>P3.18</t>
  </si>
  <si>
    <t>P3.19</t>
  </si>
  <si>
    <t>P3.20</t>
  </si>
  <si>
    <t>P3.21</t>
  </si>
  <si>
    <t>P3.22</t>
  </si>
  <si>
    <t>P3.23</t>
  </si>
  <si>
    <t>P3.24</t>
  </si>
  <si>
    <t>P3.25</t>
  </si>
  <si>
    <t>P3.26</t>
  </si>
  <si>
    <t>P3.27</t>
  </si>
  <si>
    <t>P3.28</t>
  </si>
  <si>
    <t>P3.29</t>
  </si>
  <si>
    <t>P3.30</t>
  </si>
  <si>
    <t>P3.31</t>
  </si>
  <si>
    <t>P3.32</t>
  </si>
  <si>
    <t>P3.33</t>
  </si>
  <si>
    <t>P3.34</t>
  </si>
  <si>
    <t>P3.35</t>
  </si>
  <si>
    <t>P3.36</t>
  </si>
  <si>
    <t>P3.37</t>
  </si>
  <si>
    <t>P3.38</t>
  </si>
  <si>
    <t>P3.39</t>
  </si>
  <si>
    <t>P3.40</t>
  </si>
  <si>
    <t>P3.41</t>
  </si>
  <si>
    <t>P3.42</t>
  </si>
  <si>
    <t>P3.43</t>
  </si>
  <si>
    <t>P3.44</t>
  </si>
  <si>
    <t>P3.45</t>
  </si>
  <si>
    <t>P3.46</t>
  </si>
  <si>
    <t>P3.47</t>
  </si>
  <si>
    <t>P3.48</t>
  </si>
  <si>
    <t>P3.49</t>
  </si>
  <si>
    <t>P3.50</t>
  </si>
  <si>
    <t>P3.51</t>
  </si>
  <si>
    <t>P3.52</t>
  </si>
  <si>
    <t>P3.53</t>
  </si>
  <si>
    <t>P3.54</t>
  </si>
  <si>
    <t>P3.55</t>
  </si>
  <si>
    <t>P3.56</t>
  </si>
  <si>
    <t>P3.57</t>
  </si>
  <si>
    <t>P3.58</t>
  </si>
  <si>
    <t>P3.59</t>
  </si>
  <si>
    <t>P3.60</t>
  </si>
  <si>
    <t>P3.61</t>
  </si>
  <si>
    <t>P3.62</t>
  </si>
  <si>
    <t>P3.63</t>
  </si>
  <si>
    <t>P3.64</t>
  </si>
  <si>
    <t>P3.65</t>
  </si>
  <si>
    <t>P3.66</t>
  </si>
  <si>
    <t>P3.67</t>
  </si>
  <si>
    <t>P3.68</t>
  </si>
  <si>
    <t>P3.69</t>
  </si>
  <si>
    <t>P3.70</t>
  </si>
  <si>
    <t>P3.71</t>
  </si>
  <si>
    <t>P3.72</t>
  </si>
  <si>
    <t>P3.73</t>
  </si>
  <si>
    <t>P3.74</t>
  </si>
  <si>
    <t>P3.75</t>
  </si>
  <si>
    <t>P3.76</t>
  </si>
  <si>
    <t>P3.77</t>
  </si>
  <si>
    <t>P3.78</t>
  </si>
  <si>
    <t>P3.79</t>
  </si>
  <si>
    <t>P3.80</t>
  </si>
  <si>
    <t>P3.81</t>
  </si>
  <si>
    <t>P3.82</t>
  </si>
  <si>
    <t>P3.83</t>
  </si>
  <si>
    <t>TOTAL for aggregate sites</t>
  </si>
  <si>
    <t>P3.251</t>
  </si>
  <si>
    <t>P3.252</t>
  </si>
  <si>
    <t>Length of mains for all sites (km)</t>
  </si>
  <si>
    <t>Number of water properties (000)</t>
  </si>
  <si>
    <t xml:space="preserve">Number of water properties </t>
  </si>
  <si>
    <t>Standardised units (prepopulated)</t>
  </si>
  <si>
    <t>Average number of minutes lost per customer</t>
  </si>
  <si>
    <t>Nr per 1,000km of mains</t>
  </si>
  <si>
    <t>Percentage</t>
  </si>
  <si>
    <t>Pro forma P4</t>
  </si>
  <si>
    <t>Performance - wastewater</t>
  </si>
  <si>
    <t>Internal sewer flooding</t>
  </si>
  <si>
    <t>External sewer flooding</t>
  </si>
  <si>
    <t>Sewer collapses</t>
  </si>
  <si>
    <t>Pollution incidents</t>
  </si>
  <si>
    <t>Treatment works compliance</t>
  </si>
  <si>
    <t>Number of failed discharges</t>
  </si>
  <si>
    <t>Site has numeric discharge permits?</t>
  </si>
  <si>
    <t>Compliance</t>
  </si>
  <si>
    <t>TRUE/FALSE</t>
  </si>
  <si>
    <t>P4.1</t>
  </si>
  <si>
    <t>P4.2</t>
  </si>
  <si>
    <t>P4.3</t>
  </si>
  <si>
    <t>P4.4</t>
  </si>
  <si>
    <t>P4.5</t>
  </si>
  <si>
    <t>P4.6</t>
  </si>
  <si>
    <t>P4.7</t>
  </si>
  <si>
    <t>P4.8</t>
  </si>
  <si>
    <t>P4.9</t>
  </si>
  <si>
    <t>P4.10</t>
  </si>
  <si>
    <t>P4.11</t>
  </si>
  <si>
    <t>P4.12</t>
  </si>
  <si>
    <t>P4.13</t>
  </si>
  <si>
    <t>P4.14</t>
  </si>
  <si>
    <t>P4.15</t>
  </si>
  <si>
    <t>P4.16</t>
  </si>
  <si>
    <t>P4.17</t>
  </si>
  <si>
    <t>P4.18</t>
  </si>
  <si>
    <t>P4.19</t>
  </si>
  <si>
    <t>P4.20</t>
  </si>
  <si>
    <t>P4.21</t>
  </si>
  <si>
    <t>P4.22</t>
  </si>
  <si>
    <t>P4.23</t>
  </si>
  <si>
    <t>P4.24</t>
  </si>
  <si>
    <t>P4.25</t>
  </si>
  <si>
    <t>P4.26</t>
  </si>
  <si>
    <t>P4.27</t>
  </si>
  <si>
    <t>P4.28</t>
  </si>
  <si>
    <t>P4.29</t>
  </si>
  <si>
    <t>P4.30</t>
  </si>
  <si>
    <t>P4.31</t>
  </si>
  <si>
    <t>P4.32</t>
  </si>
  <si>
    <t>P4.33</t>
  </si>
  <si>
    <t>P4.34</t>
  </si>
  <si>
    <t>P4.35</t>
  </si>
  <si>
    <t>P4.36</t>
  </si>
  <si>
    <t>P4.37</t>
  </si>
  <si>
    <t>P4.38</t>
  </si>
  <si>
    <t>P4.39</t>
  </si>
  <si>
    <t>P4.40</t>
  </si>
  <si>
    <t>P4.41</t>
  </si>
  <si>
    <t>P4.42</t>
  </si>
  <si>
    <t>P4.43</t>
  </si>
  <si>
    <t>P4.44</t>
  </si>
  <si>
    <t>P4.45</t>
  </si>
  <si>
    <t>P4.46</t>
  </si>
  <si>
    <t>P4.47</t>
  </si>
  <si>
    <t>P4.48</t>
  </si>
  <si>
    <t>P4.49</t>
  </si>
  <si>
    <t>P4.50</t>
  </si>
  <si>
    <t>P4.51</t>
  </si>
  <si>
    <t>P4.52</t>
  </si>
  <si>
    <t>P4.53</t>
  </si>
  <si>
    <t>P4.54</t>
  </si>
  <si>
    <t>P4.55</t>
  </si>
  <si>
    <t>P4.56</t>
  </si>
  <si>
    <t>P4.57</t>
  </si>
  <si>
    <t>P4.58</t>
  </si>
  <si>
    <t>P4.59</t>
  </si>
  <si>
    <t>P4.60</t>
  </si>
  <si>
    <t>P4.61</t>
  </si>
  <si>
    <t>P4.62</t>
  </si>
  <si>
    <t>P4.63</t>
  </si>
  <si>
    <t>P4.64</t>
  </si>
  <si>
    <t>P4.65</t>
  </si>
  <si>
    <t>P4.66</t>
  </si>
  <si>
    <t>P4.67</t>
  </si>
  <si>
    <t>P4.68</t>
  </si>
  <si>
    <t>P4.69</t>
  </si>
  <si>
    <t>P4.70</t>
  </si>
  <si>
    <t>P4.71</t>
  </si>
  <si>
    <t>P4.72</t>
  </si>
  <si>
    <t>P4.73</t>
  </si>
  <si>
    <t>P4.74</t>
  </si>
  <si>
    <t>P4.75</t>
  </si>
  <si>
    <t>P4.76</t>
  </si>
  <si>
    <t>P4.77</t>
  </si>
  <si>
    <t>P4.78</t>
  </si>
  <si>
    <t>P4.79</t>
  </si>
  <si>
    <t>P4.80</t>
  </si>
  <si>
    <t>P4.81</t>
  </si>
  <si>
    <t>P4.82</t>
  </si>
  <si>
    <t>P4.83</t>
  </si>
  <si>
    <t>P4.251</t>
  </si>
  <si>
    <t>P4.252</t>
  </si>
  <si>
    <t>Length of sewers for all sites (km)</t>
  </si>
  <si>
    <t>Number of wastewater properties (000)</t>
  </si>
  <si>
    <t>Number of wastewater properties</t>
  </si>
  <si>
    <t>Nr per 10,000 wastewater properties</t>
  </si>
  <si>
    <t>Nr per 1,000km of sewer</t>
  </si>
  <si>
    <t>Nr per 10,000km of sewer</t>
  </si>
  <si>
    <t/>
  </si>
  <si>
    <t>Income statement for the 12 months ended 31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</si>
</sst>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64" formatCode="0.0"/>
    <numFmt numFmtId="165" formatCode="0.000"/>
    <numFmt numFmtId="166" formatCode="0.0000"/>
    <numFmt numFmtId="167" formatCode="_(* #,##0_);_(* \(#,##0\);_(* &quot;-&quot;??_);_(@_)"/>
  </numFmts>
  <fonts count="34">
    <font>
      <sz val="11"/>
      <color theme="1"/>
      <name val="Arial"/>
      <family val="2"/>
    </font>
    <font>
      <sz val="11"/>
      <color theme="1"/>
      <name val="Krub"/>
      <family val="2"/>
      <scheme val="minor"/>
    </font>
    <font>
      <sz val="11"/>
      <color theme="1"/>
      <name val="Calibri"/>
      <family val="2"/>
    </font>
    <font>
      <sz val="11"/>
      <color rgb="FFFF0000"/>
      <name val="Calibri"/>
      <family val="2"/>
    </font>
    <font>
      <sz val="18"/>
      <color theme="3"/>
      <name val="Krub SemiBold"/>
    </font>
    <font>
      <b/>
      <sz val="15"/>
      <color theme="3"/>
      <name val="Arial"/>
      <family val="2"/>
    </font>
    <font>
      <sz val="15"/>
      <color theme="0"/>
      <name val="Calibri"/>
      <family val="2"/>
    </font>
    <font>
      <b/>
      <sz val="13"/>
      <color theme="3"/>
      <name val="Arial"/>
      <family val="2"/>
    </font>
    <font>
      <b/>
      <sz val="12"/>
      <color theme="3" tint="9.9978637043366805E-2"/>
      <name val="Calibri"/>
      <family val="2"/>
    </font>
    <font>
      <sz val="10"/>
      <color theme="4"/>
      <name val="Calibri"/>
      <family val="2"/>
    </font>
    <font>
      <sz val="12"/>
      <name val="Arial MT"/>
    </font>
    <font>
      <sz val="12"/>
      <name val="Calibri"/>
      <family val="2"/>
    </font>
    <font>
      <sz val="11"/>
      <name val="Calibri"/>
      <family val="2"/>
    </font>
    <font>
      <sz val="10"/>
      <color rgb="FF000000"/>
      <name val="Calibri"/>
      <family val="2"/>
    </font>
    <font>
      <sz val="8"/>
      <color theme="3"/>
      <name val="Calibri"/>
      <family val="2"/>
    </font>
    <font>
      <sz val="10"/>
      <color theme="1"/>
      <name val="Calibri"/>
      <family val="2"/>
    </font>
    <font>
      <sz val="11"/>
      <color theme="3"/>
      <name val="Calibri"/>
      <family val="2"/>
    </font>
    <font>
      <sz val="12"/>
      <color theme="1"/>
      <name val="Calibri"/>
      <family val="2"/>
    </font>
    <font>
      <sz val="10"/>
      <name val="Calibri"/>
      <family val="2"/>
    </font>
    <font>
      <sz val="10"/>
      <color theme="3"/>
      <name val="Calibri"/>
      <family val="2"/>
    </font>
    <font>
      <sz val="11"/>
      <color theme="1"/>
      <name val="Arial"/>
      <family val="2"/>
    </font>
    <font>
      <sz val="11"/>
      <color theme="0" tint="-0.249977111117893"/>
      <name val="Calibri"/>
      <family val="2"/>
    </font>
    <font>
      <sz val="10"/>
      <color theme="1"/>
      <name val="Arial"/>
      <family val="2"/>
    </font>
    <font>
      <sz val="10"/>
      <color theme="0" tint="-0.249977111117893"/>
      <name val="Calibri"/>
      <family val="2"/>
    </font>
    <font>
      <sz val="18"/>
      <color rgb="FF003595"/>
      <name val="Krub SemiBold"/>
    </font>
    <font>
      <sz val="10"/>
      <color rgb="FF003595"/>
      <name val="Calibri"/>
      <family val="2"/>
    </font>
    <font>
      <sz val="8"/>
      <color rgb="FF003595"/>
      <name val="Calibri"/>
      <family val="2"/>
    </font>
    <font>
      <sz val="10"/>
      <name val="Arial"/>
      <family val="2"/>
    </font>
    <font>
      <b/>
      <sz val="10"/>
      <color theme="3" tint="9.9978637043366805E-2"/>
      <name val="Calibri"/>
      <family val="2"/>
    </font>
    <font>
      <u/>
      <sz val="11"/>
      <color theme="10"/>
      <name val="Arial"/>
      <family val="2"/>
    </font>
    <font>
      <u/>
      <sz val="10"/>
      <color theme="10"/>
      <name val="Calibri"/>
      <family val="2"/>
    </font>
    <font>
      <sz val="10"/>
      <color theme="0"/>
      <name val="Calibri"/>
      <family val="2"/>
    </font>
    <font>
      <sz val="8"/>
      <name val="Arial"/>
      <family val="2"/>
    </font>
    <font>
      <sz val="10"/>
      <color rgb="FF000000"/>
      <name val="Calibri"/>
    </font>
  </fonts>
  <fills count="11">
    <fill>
      <patternFill patternType="none"/>
    </fill>
    <fill>
      <patternFill patternType="gray125"/>
    </fill>
    <fill>
      <patternFill patternType="solid">
        <fgColor theme="0"/>
        <bgColor indexed="64"/>
      </patternFill>
    </fill>
    <fill>
      <patternFill patternType="solid">
        <fgColor rgb="FFF0F3B3"/>
        <bgColor indexed="64"/>
      </patternFill>
    </fill>
    <fill>
      <patternFill patternType="solid">
        <fgColor rgb="FFDCBDD9"/>
        <bgColor indexed="64"/>
      </patternFill>
    </fill>
    <fill>
      <patternFill patternType="solid">
        <fgColor rgb="FFDCECF5"/>
        <bgColor indexed="64"/>
      </patternFill>
    </fill>
    <fill>
      <patternFill patternType="solid">
        <fgColor theme="3"/>
        <bgColor indexed="64"/>
      </patternFill>
    </fill>
    <fill>
      <patternFill patternType="solid">
        <fgColor rgb="FF003595"/>
        <bgColor indexed="64"/>
      </patternFill>
    </fill>
    <fill>
      <patternFill patternType="solid">
        <fgColor theme="4"/>
        <bgColor indexed="64"/>
      </patternFill>
    </fill>
    <fill>
      <patternFill patternType="solid">
        <fgColor theme="6"/>
        <bgColor indexed="64"/>
      </patternFill>
    </fill>
    <fill>
      <patternFill patternType="solid">
        <fgColor theme="2"/>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style="thin">
        <color theme="5"/>
      </left>
      <right style="thin">
        <color theme="5"/>
      </right>
      <top style="thick">
        <color theme="5"/>
      </top>
      <bottom style="thin">
        <color theme="5"/>
      </bottom>
      <diagonal/>
    </border>
    <border>
      <left style="thin">
        <color theme="5"/>
      </left>
      <right style="thick">
        <color theme="5"/>
      </right>
      <top style="thick">
        <color theme="5"/>
      </top>
      <bottom style="thin">
        <color theme="5"/>
      </bottom>
      <diagonal/>
    </border>
    <border>
      <left style="thin">
        <color theme="5"/>
      </left>
      <right style="thin">
        <color theme="5"/>
      </right>
      <top style="thin">
        <color theme="5"/>
      </top>
      <bottom style="thick">
        <color theme="5"/>
      </bottom>
      <diagonal/>
    </border>
    <border>
      <left style="thin">
        <color theme="5"/>
      </left>
      <right style="thick">
        <color theme="5"/>
      </right>
      <top style="thin">
        <color theme="5"/>
      </top>
      <bottom style="thick">
        <color theme="5"/>
      </bottom>
      <diagonal/>
    </border>
    <border>
      <left style="thick">
        <color theme="5"/>
      </left>
      <right style="thin">
        <color theme="5"/>
      </right>
      <top style="thick">
        <color theme="5"/>
      </top>
      <bottom style="thin">
        <color theme="5"/>
      </bottom>
      <diagonal/>
    </border>
    <border>
      <left style="thick">
        <color theme="5"/>
      </left>
      <right style="thin">
        <color theme="5"/>
      </right>
      <top style="thin">
        <color theme="5"/>
      </top>
      <bottom style="thick">
        <color theme="5"/>
      </bottom>
      <diagonal/>
    </border>
    <border>
      <left style="thick">
        <color theme="5"/>
      </left>
      <right style="thin">
        <color theme="5"/>
      </right>
      <top/>
      <bottom style="thin">
        <color theme="5"/>
      </bottom>
      <diagonal/>
    </border>
    <border>
      <left style="thin">
        <color theme="5"/>
      </left>
      <right style="thin">
        <color theme="5"/>
      </right>
      <top/>
      <bottom style="thin">
        <color theme="5"/>
      </bottom>
      <diagonal/>
    </border>
    <border>
      <left style="thin">
        <color theme="3"/>
      </left>
      <right style="thin">
        <color theme="3"/>
      </right>
      <top style="thin">
        <color theme="3"/>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style="thin">
        <color theme="3"/>
      </left>
      <right/>
      <top style="thin">
        <color theme="3"/>
      </top>
      <bottom/>
      <diagonal/>
    </border>
    <border>
      <left/>
      <right style="thin">
        <color theme="3"/>
      </right>
      <top style="thin">
        <color theme="3"/>
      </top>
      <bottom/>
      <diagonal/>
    </border>
    <border>
      <left/>
      <right/>
      <top style="thin">
        <color theme="3"/>
      </top>
      <bottom style="thin">
        <color theme="3"/>
      </bottom>
      <diagonal/>
    </border>
    <border>
      <left style="thin">
        <color theme="3"/>
      </left>
      <right style="thin">
        <color theme="3"/>
      </right>
      <top/>
      <bottom/>
      <diagonal/>
    </border>
    <border>
      <left style="thin">
        <color theme="3"/>
      </left>
      <right style="thin">
        <color theme="3"/>
      </right>
      <top/>
      <bottom style="thin">
        <color theme="3"/>
      </bottom>
      <diagonal/>
    </border>
    <border>
      <left style="thin">
        <color theme="3"/>
      </left>
      <right style="thin">
        <color theme="5"/>
      </right>
      <top style="thin">
        <color theme="3"/>
      </top>
      <bottom style="thin">
        <color theme="3"/>
      </bottom>
      <diagonal/>
    </border>
    <border>
      <left style="thin">
        <color theme="5"/>
      </left>
      <right style="thin">
        <color theme="3"/>
      </right>
      <top style="thin">
        <color theme="3"/>
      </top>
      <bottom style="thin">
        <color theme="3"/>
      </bottom>
      <diagonal/>
    </border>
    <border>
      <left style="thin">
        <color theme="3"/>
      </left>
      <right/>
      <top/>
      <bottom/>
      <diagonal/>
    </border>
    <border>
      <left/>
      <right style="thin">
        <color theme="3"/>
      </right>
      <top/>
      <bottom/>
      <diagonal/>
    </border>
    <border>
      <left style="thin">
        <color theme="3"/>
      </left>
      <right style="thin">
        <color indexed="64"/>
      </right>
      <top style="thin">
        <color theme="3"/>
      </top>
      <bottom style="thin">
        <color theme="3"/>
      </bottom>
      <diagonal/>
    </border>
    <border>
      <left/>
      <right style="thin">
        <color indexed="64"/>
      </right>
      <top style="thin">
        <color theme="3"/>
      </top>
      <bottom style="thin">
        <color theme="3"/>
      </bottom>
      <diagonal/>
    </border>
    <border>
      <left/>
      <right/>
      <top/>
      <bottom style="thin">
        <color theme="3"/>
      </bottom>
      <diagonal/>
    </border>
    <border>
      <left/>
      <right/>
      <top style="thin">
        <color theme="3"/>
      </top>
      <bottom/>
      <diagonal/>
    </border>
    <border>
      <left style="thin">
        <color theme="3"/>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5" fillId="0" borderId="1" applyNumberFormat="0" applyFill="0" applyAlignment="0" applyProtection="0"/>
    <xf numFmtId="0" fontId="7" fillId="0" borderId="2" applyNumberFormat="0" applyFill="0" applyAlignment="0" applyProtection="0"/>
    <xf numFmtId="0" fontId="10" fillId="0" borderId="0"/>
    <xf numFmtId="9" fontId="20" fillId="0" borderId="0" applyFont="0" applyFill="0" applyBorder="0" applyAlignment="0" applyProtection="0"/>
    <xf numFmtId="0" fontId="20" fillId="0" borderId="0"/>
    <xf numFmtId="0" fontId="27" fillId="0" borderId="0"/>
    <xf numFmtId="0" fontId="29" fillId="0" borderId="0" applyNumberFormat="0" applyFill="0" applyBorder="0" applyAlignment="0" applyProtection="0"/>
    <xf numFmtId="0" fontId="1" fillId="0" borderId="0"/>
  </cellStyleXfs>
  <cellXfs count="182">
    <xf numFmtId="0" fontId="0" fillId="0" borderId="0" xfId="0"/>
    <xf numFmtId="0" fontId="4" fillId="0" borderId="0" xfId="1" applyFont="1" applyFill="1" applyBorder="1" applyAlignment="1">
      <alignment vertical="center" wrapText="1"/>
    </xf>
    <xf numFmtId="0" fontId="0" fillId="0" borderId="0" xfId="0" applyAlignment="1">
      <alignment vertical="center"/>
    </xf>
    <xf numFmtId="0" fontId="2" fillId="0" borderId="0" xfId="0" applyFont="1" applyAlignment="1">
      <alignment vertical="center"/>
    </xf>
    <xf numFmtId="0" fontId="9" fillId="0" borderId="0" xfId="0" applyFont="1" applyAlignment="1">
      <alignment horizontal="center" vertical="center" wrapText="1"/>
    </xf>
    <xf numFmtId="0" fontId="8" fillId="0" borderId="0" xfId="2" applyFont="1" applyFill="1" applyBorder="1" applyAlignment="1">
      <alignment vertical="center" wrapText="1"/>
    </xf>
    <xf numFmtId="0" fontId="6" fillId="0" borderId="0" xfId="1" applyFont="1" applyFill="1" applyBorder="1" applyAlignment="1">
      <alignment horizontal="center" vertical="center" wrapText="1"/>
    </xf>
    <xf numFmtId="0" fontId="11" fillId="0" borderId="0" xfId="0" applyFont="1" applyAlignment="1">
      <alignment vertical="center"/>
    </xf>
    <xf numFmtId="0" fontId="17" fillId="0" borderId="0" xfId="0" applyFont="1" applyAlignment="1">
      <alignment vertical="center"/>
    </xf>
    <xf numFmtId="0" fontId="12" fillId="0" borderId="0" xfId="0" applyFont="1" applyAlignment="1">
      <alignment vertical="center"/>
    </xf>
    <xf numFmtId="164" fontId="12" fillId="0" borderId="0" xfId="0" applyNumberFormat="1" applyFont="1" applyAlignment="1">
      <alignment vertical="center"/>
    </xf>
    <xf numFmtId="0" fontId="13" fillId="0" borderId="0" xfId="0" applyFont="1" applyAlignment="1">
      <alignment horizontal="left" vertical="center" wrapText="1"/>
    </xf>
    <xf numFmtId="0" fontId="13" fillId="0" borderId="0" xfId="0" applyFont="1" applyAlignment="1">
      <alignment horizontal="center" vertical="center" wrapText="1"/>
    </xf>
    <xf numFmtId="0" fontId="14" fillId="0" borderId="0" xfId="2" applyFont="1" applyBorder="1" applyAlignment="1">
      <alignment horizontal="center" vertical="center" wrapText="1"/>
    </xf>
    <xf numFmtId="0" fontId="16" fillId="0" borderId="0" xfId="0" applyFont="1" applyAlignment="1">
      <alignment horizontal="left" vertical="center"/>
    </xf>
    <xf numFmtId="0" fontId="13" fillId="0" borderId="4" xfId="0" applyFont="1" applyBorder="1" applyAlignment="1">
      <alignment horizontal="center" vertical="center" wrapText="1"/>
    </xf>
    <xf numFmtId="0" fontId="13" fillId="2" borderId="0" xfId="0" applyFont="1" applyFill="1" applyAlignment="1">
      <alignment horizontal="center" vertical="center" wrapText="1"/>
    </xf>
    <xf numFmtId="0" fontId="3" fillId="0" borderId="0" xfId="0" applyFont="1" applyAlignment="1">
      <alignment vertical="center"/>
    </xf>
    <xf numFmtId="0" fontId="13" fillId="0" borderId="7" xfId="0" applyFont="1" applyBorder="1" applyAlignment="1">
      <alignment horizontal="center" vertical="center" wrapText="1"/>
    </xf>
    <xf numFmtId="0" fontId="18" fillId="0" borderId="0" xfId="0" applyFont="1" applyAlignment="1">
      <alignment vertical="center"/>
    </xf>
    <xf numFmtId="0" fontId="15" fillId="0" borderId="0" xfId="0" applyFont="1" applyAlignment="1">
      <alignment vertical="center"/>
    </xf>
    <xf numFmtId="0" fontId="19" fillId="0" borderId="0" xfId="2" applyFont="1" applyBorder="1" applyAlignment="1">
      <alignment horizontal="center" vertical="center" wrapText="1"/>
    </xf>
    <xf numFmtId="0" fontId="21" fillId="0" borderId="0" xfId="0" applyFont="1" applyAlignment="1">
      <alignment horizontal="center"/>
    </xf>
    <xf numFmtId="165" fontId="13" fillId="0" borderId="0" xfId="0" applyNumberFormat="1" applyFont="1" applyAlignment="1">
      <alignment horizontal="center" vertical="center" wrapText="1"/>
    </xf>
    <xf numFmtId="0" fontId="23" fillId="0" borderId="0" xfId="0" applyFont="1" applyAlignment="1">
      <alignment horizontal="center"/>
    </xf>
    <xf numFmtId="0" fontId="22" fillId="0" borderId="0" xfId="0" applyFont="1" applyAlignment="1">
      <alignment vertical="center"/>
    </xf>
    <xf numFmtId="164" fontId="13" fillId="2" borderId="8" xfId="0" applyNumberFormat="1" applyFont="1" applyFill="1" applyBorder="1" applyAlignment="1">
      <alignment horizontal="center" vertical="center" wrapText="1"/>
    </xf>
    <xf numFmtId="164" fontId="13" fillId="2" borderId="5" xfId="0" applyNumberFormat="1" applyFont="1" applyFill="1" applyBorder="1" applyAlignment="1">
      <alignment horizontal="center" vertical="center" wrapText="1"/>
    </xf>
    <xf numFmtId="10" fontId="13" fillId="2" borderId="5" xfId="4" applyNumberFormat="1" applyFont="1" applyFill="1" applyBorder="1" applyAlignment="1">
      <alignment horizontal="center" vertical="center" wrapText="1"/>
    </xf>
    <xf numFmtId="10" fontId="13" fillId="2" borderId="6" xfId="4" applyNumberFormat="1" applyFont="1" applyFill="1" applyBorder="1" applyAlignment="1">
      <alignment horizontal="center" vertical="center" wrapText="1"/>
    </xf>
    <xf numFmtId="164" fontId="13" fillId="5" borderId="9" xfId="0" applyNumberFormat="1" applyFont="1" applyFill="1" applyBorder="1" applyAlignment="1">
      <alignment horizontal="center" vertical="center" wrapText="1"/>
    </xf>
    <xf numFmtId="164" fontId="13" fillId="5" borderId="10" xfId="0" applyNumberFormat="1" applyFont="1" applyFill="1" applyBorder="1" applyAlignment="1">
      <alignment horizontal="center" vertical="center" wrapText="1"/>
    </xf>
    <xf numFmtId="10" fontId="13" fillId="5" borderId="3" xfId="4" applyNumberFormat="1" applyFont="1" applyFill="1" applyBorder="1" applyAlignment="1">
      <alignment horizontal="center" vertical="center" wrapText="1"/>
    </xf>
    <xf numFmtId="10" fontId="13" fillId="5" borderId="4" xfId="4" applyNumberFormat="1" applyFont="1" applyFill="1" applyBorder="1" applyAlignment="1">
      <alignment horizontal="center" vertical="center" wrapText="1"/>
    </xf>
    <xf numFmtId="0" fontId="6" fillId="6" borderId="0" xfId="5" applyFont="1" applyFill="1" applyAlignment="1">
      <alignment vertical="center"/>
    </xf>
    <xf numFmtId="0" fontId="24" fillId="0" borderId="0" xfId="1" applyFont="1" applyFill="1" applyBorder="1" applyAlignment="1">
      <alignment vertical="center"/>
    </xf>
    <xf numFmtId="0" fontId="19" fillId="5" borderId="12" xfId="5" applyFont="1" applyFill="1" applyBorder="1" applyAlignment="1">
      <alignment horizontal="center" vertical="center"/>
    </xf>
    <xf numFmtId="0" fontId="13" fillId="3" borderId="12" xfId="0" applyFont="1" applyFill="1" applyBorder="1" applyAlignment="1">
      <alignment horizontal="left" vertical="center" wrapText="1"/>
    </xf>
    <xf numFmtId="165" fontId="13" fillId="3" borderId="12" xfId="0" applyNumberFormat="1" applyFont="1" applyFill="1" applyBorder="1" applyAlignment="1">
      <alignment horizontal="center" vertical="center" wrapText="1"/>
    </xf>
    <xf numFmtId="165" fontId="13" fillId="5" borderId="12" xfId="0" applyNumberFormat="1" applyFont="1" applyFill="1" applyBorder="1" applyAlignment="1">
      <alignment horizontal="center" vertical="center" wrapText="1"/>
    </xf>
    <xf numFmtId="2" fontId="13" fillId="3" borderId="12" xfId="0" applyNumberFormat="1" applyFont="1" applyFill="1" applyBorder="1" applyAlignment="1">
      <alignment horizontal="center" vertical="center" wrapText="1"/>
    </xf>
    <xf numFmtId="164" fontId="13" fillId="3" borderId="12" xfId="0" applyNumberFormat="1" applyFont="1" applyFill="1" applyBorder="1" applyAlignment="1">
      <alignment horizontal="center" vertical="center" wrapText="1"/>
    </xf>
    <xf numFmtId="2" fontId="13" fillId="5" borderId="12" xfId="0" applyNumberFormat="1" applyFont="1" applyFill="1" applyBorder="1" applyAlignment="1">
      <alignment horizontal="center" vertical="center" wrapText="1"/>
    </xf>
    <xf numFmtId="0" fontId="26" fillId="0" borderId="12" xfId="2" applyFont="1" applyBorder="1" applyAlignment="1">
      <alignment horizontal="center" vertical="center" wrapText="1"/>
    </xf>
    <xf numFmtId="0" fontId="13" fillId="4" borderId="12" xfId="0" applyFont="1" applyFill="1" applyBorder="1" applyAlignment="1">
      <alignment horizontal="left" vertical="center" wrapText="1"/>
    </xf>
    <xf numFmtId="0" fontId="13" fillId="3" borderId="12" xfId="0" applyFont="1" applyFill="1" applyBorder="1" applyAlignment="1">
      <alignment horizontal="center" vertical="center" wrapText="1"/>
    </xf>
    <xf numFmtId="1" fontId="13" fillId="5" borderId="12" xfId="0" applyNumberFormat="1" applyFont="1" applyFill="1" applyBorder="1" applyAlignment="1">
      <alignment horizontal="center" vertical="center" wrapText="1"/>
    </xf>
    <xf numFmtId="0" fontId="13" fillId="5" borderId="12" xfId="0" applyFont="1" applyFill="1" applyBorder="1" applyAlignment="1">
      <alignment horizontal="center" vertical="center" wrapText="1"/>
    </xf>
    <xf numFmtId="166" fontId="13" fillId="5" borderId="12" xfId="0" applyNumberFormat="1" applyFont="1" applyFill="1" applyBorder="1" applyAlignment="1">
      <alignment horizontal="center" vertical="center" wrapText="1"/>
    </xf>
    <xf numFmtId="164" fontId="13" fillId="4" borderId="12" xfId="0" applyNumberFormat="1" applyFont="1" applyFill="1" applyBorder="1" applyAlignment="1">
      <alignment horizontal="center" vertical="center" wrapText="1"/>
    </xf>
    <xf numFmtId="165" fontId="13" fillId="2" borderId="12" xfId="0" applyNumberFormat="1" applyFont="1" applyFill="1" applyBorder="1" applyAlignment="1">
      <alignment horizontal="center" vertical="center" wrapText="1"/>
    </xf>
    <xf numFmtId="10" fontId="13" fillId="3" borderId="12" xfId="4" applyNumberFormat="1" applyFont="1" applyFill="1" applyBorder="1" applyAlignment="1">
      <alignment horizontal="center" vertical="center" wrapText="1"/>
    </xf>
    <xf numFmtId="10" fontId="13" fillId="2" borderId="12" xfId="4" applyNumberFormat="1" applyFont="1" applyFill="1" applyBorder="1" applyAlignment="1">
      <alignment horizontal="center" vertical="center" wrapText="1"/>
    </xf>
    <xf numFmtId="0" fontId="13" fillId="0" borderId="12" xfId="0" applyFont="1" applyBorder="1" applyAlignment="1">
      <alignment horizontal="center" vertical="center" wrapText="1"/>
    </xf>
    <xf numFmtId="10" fontId="13" fillId="5" borderId="12" xfId="0" applyNumberFormat="1" applyFont="1" applyFill="1" applyBorder="1" applyAlignment="1">
      <alignment horizontal="center" vertical="center" wrapText="1"/>
    </xf>
    <xf numFmtId="10" fontId="13" fillId="2" borderId="12" xfId="0" applyNumberFormat="1" applyFont="1" applyFill="1" applyBorder="1" applyAlignment="1">
      <alignment horizontal="center" vertical="center" wrapText="1"/>
    </xf>
    <xf numFmtId="0" fontId="6" fillId="6" borderId="0" xfId="5" applyFont="1" applyFill="1" applyAlignment="1">
      <alignment horizontal="right" vertical="center"/>
    </xf>
    <xf numFmtId="0" fontId="6" fillId="7" borderId="0" xfId="5" applyFont="1" applyFill="1" applyAlignment="1">
      <alignment vertical="center"/>
    </xf>
    <xf numFmtId="0" fontId="6" fillId="7" borderId="0" xfId="5" applyFont="1" applyFill="1" applyAlignment="1">
      <alignment horizontal="right" vertical="center"/>
    </xf>
    <xf numFmtId="0" fontId="13" fillId="2" borderId="12" xfId="0" applyFont="1" applyFill="1" applyBorder="1" applyAlignment="1">
      <alignment horizontal="center" vertical="center" wrapText="1"/>
    </xf>
    <xf numFmtId="165" fontId="13" fillId="3" borderId="12" xfId="0" applyNumberFormat="1" applyFont="1" applyFill="1" applyBorder="1" applyAlignment="1">
      <alignment horizontal="right" vertical="center" wrapText="1"/>
    </xf>
    <xf numFmtId="165" fontId="13" fillId="5" borderId="12" xfId="0" applyNumberFormat="1" applyFont="1" applyFill="1" applyBorder="1" applyAlignment="1">
      <alignment horizontal="right" vertical="center" wrapText="1"/>
    </xf>
    <xf numFmtId="0" fontId="13" fillId="2" borderId="0" xfId="0" applyFont="1" applyFill="1" applyAlignment="1">
      <alignment horizontal="left" vertical="center" wrapText="1"/>
    </xf>
    <xf numFmtId="0" fontId="26" fillId="0" borderId="0" xfId="2" applyFont="1" applyBorder="1" applyAlignment="1">
      <alignment horizontal="center" vertical="center" wrapText="1"/>
    </xf>
    <xf numFmtId="0" fontId="12" fillId="2" borderId="0" xfId="0" applyFont="1" applyFill="1" applyAlignment="1">
      <alignment vertical="center"/>
    </xf>
    <xf numFmtId="0" fontId="26" fillId="2" borderId="0" xfId="2" applyFont="1" applyFill="1" applyBorder="1" applyAlignment="1">
      <alignment horizontal="center" vertical="center" wrapText="1"/>
    </xf>
    <xf numFmtId="0" fontId="2" fillId="2" borderId="0" xfId="0" applyFont="1" applyFill="1" applyAlignment="1">
      <alignment vertical="center"/>
    </xf>
    <xf numFmtId="165" fontId="13" fillId="4" borderId="12" xfId="0" applyNumberFormat="1" applyFont="1" applyFill="1" applyBorder="1" applyAlignment="1">
      <alignment horizontal="right" vertical="center" wrapText="1"/>
    </xf>
    <xf numFmtId="0" fontId="28" fillId="0" borderId="0" xfId="2" applyFont="1" applyFill="1" applyBorder="1" applyAlignment="1">
      <alignment vertical="center" wrapText="1"/>
    </xf>
    <xf numFmtId="164" fontId="18" fillId="0" borderId="0" xfId="0" applyNumberFormat="1" applyFont="1" applyAlignment="1">
      <alignment vertical="center"/>
    </xf>
    <xf numFmtId="0" fontId="13" fillId="2" borderId="22" xfId="0" applyFont="1" applyFill="1" applyBorder="1" applyAlignment="1">
      <alignment vertical="top" wrapText="1"/>
    </xf>
    <xf numFmtId="0" fontId="13" fillId="2" borderId="0" xfId="0" applyFont="1" applyFill="1" applyAlignment="1">
      <alignment vertical="top" wrapText="1"/>
    </xf>
    <xf numFmtId="0" fontId="30" fillId="2" borderId="0" xfId="7" applyFont="1" applyFill="1" applyBorder="1" applyAlignment="1">
      <alignment vertical="top" wrapText="1"/>
    </xf>
    <xf numFmtId="0" fontId="19" fillId="5" borderId="13" xfId="5" applyFont="1" applyFill="1" applyBorder="1" applyAlignment="1">
      <alignment horizontal="center" vertical="center" wrapText="1"/>
    </xf>
    <xf numFmtId="0" fontId="25" fillId="5" borderId="12" xfId="0" applyFont="1" applyFill="1" applyBorder="1" applyAlignment="1">
      <alignment horizontal="center" vertical="center" wrapText="1"/>
    </xf>
    <xf numFmtId="0" fontId="19" fillId="5" borderId="12" xfId="5" applyFont="1" applyFill="1" applyBorder="1" applyAlignment="1">
      <alignment horizontal="center" vertical="center" wrapText="1"/>
    </xf>
    <xf numFmtId="0" fontId="13" fillId="2" borderId="22"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2" xfId="0" applyFont="1" applyFill="1" applyBorder="1" applyAlignment="1">
      <alignment horizontal="left" vertical="center" wrapText="1"/>
    </xf>
    <xf numFmtId="10" fontId="13" fillId="3" borderId="12" xfId="0" applyNumberFormat="1" applyFont="1" applyFill="1" applyBorder="1" applyAlignment="1">
      <alignment horizontal="right" vertical="center" wrapText="1"/>
    </xf>
    <xf numFmtId="14" fontId="13" fillId="3" borderId="12" xfId="0" applyNumberFormat="1" applyFont="1" applyFill="1" applyBorder="1" applyAlignment="1">
      <alignment horizontal="right" vertical="center" wrapText="1"/>
    </xf>
    <xf numFmtId="0" fontId="13" fillId="0" borderId="12" xfId="0" applyFont="1" applyBorder="1" applyAlignment="1">
      <alignment horizontal="left" vertical="center" wrapText="1"/>
    </xf>
    <xf numFmtId="165" fontId="13" fillId="10" borderId="12" xfId="0" applyNumberFormat="1" applyFont="1" applyFill="1" applyBorder="1" applyAlignment="1">
      <alignment horizontal="right" vertical="center" wrapText="1"/>
    </xf>
    <xf numFmtId="0" fontId="13" fillId="3" borderId="24" xfId="0" applyFont="1" applyFill="1" applyBorder="1" applyAlignment="1">
      <alignment vertical="top" wrapText="1"/>
    </xf>
    <xf numFmtId="0" fontId="18" fillId="0" borderId="0" xfId="5" applyFont="1" applyAlignment="1">
      <alignment vertical="center"/>
    </xf>
    <xf numFmtId="0" fontId="19" fillId="0" borderId="0" xfId="5" applyFont="1" applyAlignment="1">
      <alignment vertical="center"/>
    </xf>
    <xf numFmtId="0" fontId="25" fillId="5" borderId="19" xfId="0" applyFont="1" applyFill="1" applyBorder="1" applyAlignment="1">
      <alignment horizontal="center" vertical="center" wrapText="1"/>
    </xf>
    <xf numFmtId="0" fontId="18" fillId="2" borderId="12" xfId="0" applyFont="1" applyFill="1" applyBorder="1" applyAlignment="1">
      <alignment horizontal="left" vertical="center" wrapText="1"/>
    </xf>
    <xf numFmtId="6" fontId="13" fillId="2" borderId="12" xfId="0" applyNumberFormat="1" applyFont="1" applyFill="1" applyBorder="1" applyAlignment="1">
      <alignment horizontal="left" vertical="center" wrapText="1"/>
    </xf>
    <xf numFmtId="165" fontId="2" fillId="0" borderId="0" xfId="0" applyNumberFormat="1" applyFont="1" applyAlignment="1">
      <alignment vertical="center"/>
    </xf>
    <xf numFmtId="165" fontId="0" fillId="0" borderId="0" xfId="0" applyNumberFormat="1" applyAlignment="1">
      <alignment vertical="center"/>
    </xf>
    <xf numFmtId="0" fontId="18" fillId="5" borderId="18" xfId="0" applyFont="1" applyFill="1" applyBorder="1" applyAlignment="1">
      <alignment horizontal="center" vertical="center" wrapText="1"/>
    </xf>
    <xf numFmtId="0" fontId="18" fillId="5" borderId="19" xfId="0" applyFont="1" applyFill="1" applyBorder="1" applyAlignment="1">
      <alignment vertical="center" wrapText="1"/>
    </xf>
    <xf numFmtId="1" fontId="13" fillId="3" borderId="12" xfId="0" applyNumberFormat="1" applyFont="1" applyFill="1" applyBorder="1" applyAlignment="1">
      <alignment horizontal="center" vertical="center" wrapText="1"/>
    </xf>
    <xf numFmtId="164" fontId="33" fillId="3" borderId="12" xfId="0" applyNumberFormat="1" applyFont="1" applyFill="1" applyBorder="1" applyAlignment="1">
      <alignment horizontal="center" vertical="center" wrapText="1"/>
    </xf>
    <xf numFmtId="0" fontId="33" fillId="0" borderId="0" xfId="0" applyFont="1" applyAlignment="1">
      <alignment horizontal="center" vertical="center" wrapText="1"/>
    </xf>
    <xf numFmtId="167" fontId="13" fillId="5" borderId="12" xfId="0" applyNumberFormat="1" applyFont="1" applyFill="1" applyBorder="1" applyAlignment="1">
      <alignment horizontal="center"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5" fillId="5" borderId="12" xfId="0" applyFont="1" applyFill="1" applyBorder="1" applyAlignment="1">
      <alignment horizontal="center" vertical="center" wrapText="1"/>
    </xf>
    <xf numFmtId="0" fontId="13" fillId="0" borderId="12" xfId="0" applyFont="1" applyBorder="1" applyAlignment="1">
      <alignment horizontal="left" vertical="center" wrapText="1"/>
    </xf>
    <xf numFmtId="0" fontId="25" fillId="5" borderId="13" xfId="0" applyFont="1" applyFill="1" applyBorder="1" applyAlignment="1">
      <alignment horizontal="center" vertical="center" wrapText="1"/>
    </xf>
    <xf numFmtId="0" fontId="25" fillId="5" borderId="17"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19" fillId="5" borderId="15" xfId="5" applyFont="1" applyFill="1" applyBorder="1" applyAlignment="1">
      <alignment horizontal="left" vertical="center"/>
    </xf>
    <xf numFmtId="0" fontId="19" fillId="5" borderId="16" xfId="5" applyFont="1" applyFill="1" applyBorder="1" applyAlignment="1">
      <alignment horizontal="left" vertical="center"/>
    </xf>
    <xf numFmtId="0" fontId="19" fillId="5" borderId="13" xfId="5" applyFont="1" applyFill="1" applyBorder="1" applyAlignment="1">
      <alignment horizontal="left" vertical="center"/>
    </xf>
    <xf numFmtId="0" fontId="19" fillId="5" borderId="14" xfId="5" applyFont="1" applyFill="1" applyBorder="1" applyAlignment="1">
      <alignment horizontal="left" vertical="center"/>
    </xf>
    <xf numFmtId="0" fontId="13" fillId="2" borderId="22" xfId="0" applyFont="1" applyFill="1" applyBorder="1" applyAlignment="1">
      <alignment vertical="top" wrapText="1"/>
    </xf>
    <xf numFmtId="0" fontId="13" fillId="2" borderId="23" xfId="0" applyFont="1" applyFill="1" applyBorder="1" applyAlignment="1">
      <alignment vertical="top" wrapText="1"/>
    </xf>
    <xf numFmtId="0" fontId="13" fillId="2" borderId="13" xfId="0" applyFont="1" applyFill="1" applyBorder="1" applyAlignment="1">
      <alignment vertical="top" wrapText="1"/>
    </xf>
    <xf numFmtId="0" fontId="13" fillId="2" borderId="14" xfId="0" applyFont="1" applyFill="1" applyBorder="1" applyAlignment="1">
      <alignment vertical="top" wrapText="1"/>
    </xf>
    <xf numFmtId="0" fontId="15" fillId="9" borderId="13" xfId="0" applyFont="1" applyFill="1" applyBorder="1" applyAlignment="1">
      <alignment vertical="center"/>
    </xf>
    <xf numFmtId="0" fontId="15" fillId="9" borderId="14" xfId="0" applyFont="1" applyFill="1" applyBorder="1" applyAlignment="1">
      <alignment vertical="center"/>
    </xf>
    <xf numFmtId="0" fontId="19" fillId="5" borderId="17" xfId="5" applyFont="1" applyFill="1" applyBorder="1" applyAlignment="1">
      <alignment horizontal="left" vertical="center"/>
    </xf>
    <xf numFmtId="0" fontId="19" fillId="5" borderId="25" xfId="5" applyFont="1" applyFill="1" applyBorder="1" applyAlignment="1">
      <alignment horizontal="left" vertical="center"/>
    </xf>
    <xf numFmtId="0" fontId="13" fillId="2" borderId="0" xfId="0" applyFont="1" applyFill="1" applyAlignment="1">
      <alignment vertical="top" wrapText="1"/>
    </xf>
    <xf numFmtId="0" fontId="30" fillId="2" borderId="22" xfId="7" applyFont="1" applyFill="1" applyBorder="1" applyAlignment="1">
      <alignment vertical="top" wrapText="1"/>
    </xf>
    <xf numFmtId="0" fontId="30" fillId="2" borderId="0" xfId="7" applyFont="1" applyFill="1" applyBorder="1" applyAlignment="1">
      <alignment vertical="top" wrapText="1"/>
    </xf>
    <xf numFmtId="0" fontId="31" fillId="8" borderId="13" xfId="0" applyFont="1" applyFill="1" applyBorder="1" applyAlignment="1">
      <alignment vertical="top" wrapText="1"/>
    </xf>
    <xf numFmtId="0" fontId="31" fillId="8" borderId="14" xfId="0" applyFont="1" applyFill="1" applyBorder="1" applyAlignment="1">
      <alignment vertical="top" wrapText="1"/>
    </xf>
    <xf numFmtId="0" fontId="19" fillId="5" borderId="11" xfId="5" applyFont="1" applyFill="1" applyBorder="1" applyAlignment="1">
      <alignment horizontal="center" vertical="center" wrapText="1"/>
    </xf>
    <xf numFmtId="0" fontId="19" fillId="5" borderId="19" xfId="5" applyFont="1" applyFill="1" applyBorder="1" applyAlignment="1">
      <alignment horizontal="center" vertical="center" wrapText="1"/>
    </xf>
    <xf numFmtId="0" fontId="25" fillId="5" borderId="11" xfId="0" applyFont="1" applyFill="1" applyBorder="1" applyAlignment="1">
      <alignment horizontal="center" vertical="center" wrapText="1"/>
    </xf>
    <xf numFmtId="0" fontId="25" fillId="5" borderId="19" xfId="0" applyFont="1" applyFill="1" applyBorder="1" applyAlignment="1">
      <alignment horizontal="center" vertical="center" wrapText="1"/>
    </xf>
    <xf numFmtId="0" fontId="19" fillId="5" borderId="13" xfId="5" applyFont="1" applyFill="1" applyBorder="1" applyAlignment="1">
      <alignment horizontal="center" vertical="center" wrapText="1"/>
    </xf>
    <xf numFmtId="0" fontId="19" fillId="5" borderId="18" xfId="5" applyFont="1" applyFill="1" applyBorder="1" applyAlignment="1">
      <alignment horizontal="center" vertical="center" wrapText="1"/>
    </xf>
    <xf numFmtId="0" fontId="25" fillId="5" borderId="18" xfId="0" applyFont="1" applyFill="1" applyBorder="1" applyAlignment="1">
      <alignment horizontal="center" vertical="center" wrapText="1"/>
    </xf>
    <xf numFmtId="0" fontId="19" fillId="5" borderId="12" xfId="5" applyFont="1" applyFill="1" applyBorder="1" applyAlignment="1">
      <alignment horizontal="center" vertical="center" wrapText="1"/>
    </xf>
    <xf numFmtId="0" fontId="13" fillId="2" borderId="22"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2" xfId="0" applyFont="1" applyFill="1" applyBorder="1" applyAlignment="1">
      <alignment horizontal="left" vertical="center" wrapText="1"/>
    </xf>
    <xf numFmtId="0" fontId="25" fillId="5" borderId="14" xfId="0" applyFont="1" applyFill="1" applyBorder="1" applyAlignment="1">
      <alignment horizontal="center" vertical="center"/>
    </xf>
    <xf numFmtId="0" fontId="25" fillId="5" borderId="12" xfId="0" applyFont="1" applyFill="1" applyBorder="1" applyAlignment="1">
      <alignment horizontal="center" vertical="center"/>
    </xf>
    <xf numFmtId="0" fontId="25" fillId="5" borderId="22" xfId="0" applyFont="1" applyFill="1" applyBorder="1" applyAlignment="1">
      <alignment horizontal="center" vertical="center" wrapText="1"/>
    </xf>
    <xf numFmtId="0" fontId="25" fillId="5" borderId="23" xfId="0" applyFont="1" applyFill="1" applyBorder="1" applyAlignment="1">
      <alignment horizontal="center" vertical="center" wrapText="1"/>
    </xf>
    <xf numFmtId="0" fontId="19" fillId="5" borderId="13" xfId="5" applyFont="1" applyFill="1" applyBorder="1" applyAlignment="1">
      <alignment horizontal="center" vertical="center"/>
    </xf>
    <xf numFmtId="0" fontId="19" fillId="5" borderId="17" xfId="5" applyFont="1" applyFill="1" applyBorder="1" applyAlignment="1">
      <alignment horizontal="center" vertical="center"/>
    </xf>
    <xf numFmtId="0" fontId="19" fillId="5" borderId="14" xfId="5" applyFont="1" applyFill="1" applyBorder="1" applyAlignment="1">
      <alignment horizontal="center" vertical="center"/>
    </xf>
    <xf numFmtId="0" fontId="25" fillId="5" borderId="28"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5" borderId="29" xfId="0" applyFont="1" applyFill="1" applyBorder="1" applyAlignment="1">
      <alignment horizontal="center" vertical="center" wrapText="1"/>
    </xf>
    <xf numFmtId="0" fontId="19" fillId="5" borderId="15" xfId="5" applyFont="1" applyFill="1" applyBorder="1" applyAlignment="1">
      <alignment horizontal="center" vertical="center"/>
    </xf>
    <xf numFmtId="0" fontId="19" fillId="5" borderId="27" xfId="5" applyFont="1" applyFill="1" applyBorder="1" applyAlignment="1">
      <alignment horizontal="center" vertical="center"/>
    </xf>
    <xf numFmtId="0" fontId="19" fillId="5" borderId="16" xfId="5" applyFont="1" applyFill="1" applyBorder="1" applyAlignment="1">
      <alignment horizontal="center" vertical="center"/>
    </xf>
    <xf numFmtId="0" fontId="19" fillId="5" borderId="22" xfId="5" applyFont="1" applyFill="1" applyBorder="1" applyAlignment="1">
      <alignment horizontal="center" vertical="center"/>
    </xf>
    <xf numFmtId="0" fontId="19" fillId="5" borderId="0" xfId="5" applyFont="1" applyFill="1" applyAlignment="1">
      <alignment horizontal="center" vertical="center"/>
    </xf>
    <xf numFmtId="0" fontId="19" fillId="5" borderId="23" xfId="5" applyFont="1" applyFill="1" applyBorder="1" applyAlignment="1">
      <alignment horizontal="center" vertical="center"/>
    </xf>
    <xf numFmtId="0" fontId="19" fillId="5" borderId="28" xfId="5" applyFont="1" applyFill="1" applyBorder="1" applyAlignment="1">
      <alignment horizontal="center" vertical="center"/>
    </xf>
    <xf numFmtId="0" fontId="19" fillId="5" borderId="26" xfId="5" applyFont="1" applyFill="1" applyBorder="1" applyAlignment="1">
      <alignment horizontal="center" vertical="center"/>
    </xf>
    <xf numFmtId="0" fontId="19" fillId="5" borderId="29" xfId="5" applyFont="1" applyFill="1" applyBorder="1" applyAlignment="1">
      <alignment horizontal="center" vertical="center"/>
    </xf>
    <xf numFmtId="0" fontId="18" fillId="5" borderId="18"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25" fillId="5" borderId="13" xfId="0" applyFont="1" applyFill="1" applyBorder="1" applyAlignment="1">
      <alignment horizontal="left" vertical="center"/>
    </xf>
    <xf numFmtId="0" fontId="25" fillId="5" borderId="14" xfId="0" applyFont="1" applyFill="1" applyBorder="1" applyAlignment="1">
      <alignment horizontal="left" vertical="center"/>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164" fontId="13" fillId="5" borderId="12" xfId="0" applyNumberFormat="1" applyFont="1" applyFill="1" applyBorder="1" applyAlignment="1">
      <alignment horizontal="center" vertical="center" wrapText="1"/>
    </xf>
    <xf numFmtId="0" fontId="13" fillId="4" borderId="11" xfId="0" applyFont="1" applyFill="1" applyBorder="1" applyAlignment="1">
      <alignment horizontal="left" vertical="center" wrapText="1"/>
    </xf>
    <xf numFmtId="2" fontId="13" fillId="3" borderId="11" xfId="0" applyNumberFormat="1" applyFont="1" applyFill="1" applyBorder="1" applyAlignment="1">
      <alignment horizontal="center" vertical="center" wrapText="1"/>
    </xf>
    <xf numFmtId="0" fontId="13" fillId="3" borderId="11" xfId="0" applyFont="1" applyFill="1" applyBorder="1" applyAlignment="1">
      <alignment horizontal="center" vertical="center" wrapText="1"/>
    </xf>
    <xf numFmtId="2" fontId="13" fillId="5" borderId="11" xfId="0" applyNumberFormat="1" applyFont="1" applyFill="1" applyBorder="1" applyAlignment="1">
      <alignment horizontal="center" vertical="center" wrapText="1"/>
    </xf>
    <xf numFmtId="166" fontId="13" fillId="5" borderId="11" xfId="0" applyNumberFormat="1" applyFont="1" applyFill="1" applyBorder="1" applyAlignment="1">
      <alignment horizontal="center" vertical="center" wrapText="1"/>
    </xf>
    <xf numFmtId="0" fontId="26" fillId="0" borderId="11" xfId="2" applyFont="1" applyBorder="1" applyAlignment="1">
      <alignment horizontal="center" vertical="center" wrapText="1"/>
    </xf>
    <xf numFmtId="0" fontId="13" fillId="4" borderId="30" xfId="0" applyFont="1" applyFill="1" applyBorder="1" applyAlignment="1">
      <alignment horizontal="left" vertical="center" wrapText="1"/>
    </xf>
    <xf numFmtId="0" fontId="12" fillId="0" borderId="30" xfId="0" applyFont="1" applyBorder="1" applyAlignment="1">
      <alignment vertical="center"/>
    </xf>
    <xf numFmtId="2" fontId="13" fillId="3" borderId="30" xfId="0" applyNumberFormat="1" applyFont="1" applyFill="1" applyBorder="1" applyAlignment="1">
      <alignment horizontal="center" vertical="center" wrapText="1"/>
    </xf>
    <xf numFmtId="0" fontId="13" fillId="3" borderId="30" xfId="0" applyFont="1" applyFill="1" applyBorder="1" applyAlignment="1">
      <alignment horizontal="center" vertical="center" wrapText="1"/>
    </xf>
    <xf numFmtId="2" fontId="13" fillId="5" borderId="30" xfId="0" applyNumberFormat="1" applyFont="1" applyFill="1" applyBorder="1" applyAlignment="1">
      <alignment horizontal="center" vertical="center" wrapText="1"/>
    </xf>
    <xf numFmtId="0" fontId="2" fillId="0" borderId="30" xfId="0" applyFont="1" applyBorder="1" applyAlignment="1">
      <alignment vertical="center"/>
    </xf>
    <xf numFmtId="0" fontId="26" fillId="0" borderId="30" xfId="2" applyFont="1" applyBorder="1" applyAlignment="1">
      <alignment horizontal="center" vertical="center" wrapText="1"/>
    </xf>
    <xf numFmtId="1" fontId="13" fillId="3" borderId="11" xfId="0" applyNumberFormat="1" applyFont="1" applyFill="1" applyBorder="1" applyAlignment="1">
      <alignment horizontal="center" vertical="center" wrapText="1"/>
    </xf>
    <xf numFmtId="1" fontId="13" fillId="3" borderId="30"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8" fillId="5" borderId="11" xfId="5"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8" fillId="5" borderId="18" xfId="5" applyFont="1" applyFill="1" applyBorder="1" applyAlignment="1">
      <alignment horizontal="center" vertical="center" wrapText="1"/>
    </xf>
  </cellXfs>
  <cellStyles count="9">
    <cellStyle name="Heading 1" xfId="1" builtinId="16"/>
    <cellStyle name="Heading 2" xfId="2" builtinId="17"/>
    <cellStyle name="Hyperlink" xfId="7" builtinId="8"/>
    <cellStyle name="Normal" xfId="0" builtinId="0"/>
    <cellStyle name="Normal 2" xfId="6" xr:uid="{00000000-0005-0000-0000-000004000000}"/>
    <cellStyle name="Normal 2 4" xfId="3" xr:uid="{00000000-0005-0000-0000-000005000000}"/>
    <cellStyle name="Normal 3" xfId="5" xr:uid="{00000000-0005-0000-0000-000006000000}"/>
    <cellStyle name="Normal 4" xfId="8" xr:uid="{615D0211-7EE6-4654-8860-E80DEF7CF6C7}"/>
    <cellStyle name="Percent" xfId="4" builtinId="5"/>
  </cellStyles>
  <dxfs count="0"/>
  <tableStyles count="0" defaultTableStyle="TableStyleMedium2" defaultPivotStyle="PivotStyleLight16"/>
  <colors>
    <mruColors>
      <color rgb="FFF0F3B3"/>
      <color rgb="FFDCECF5"/>
      <color rgb="FFDCBDD9"/>
      <color rgb="FF003595"/>
      <color rgb="FF0071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wat PP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none" lIns="0" tIns="0" rIns="0" bIns="0" rtlCol="0">
        <a:spAutoFit/>
      </a:bodyPr>
      <a:lstStyle>
        <a:defPPr>
          <a:defRPr dirty="0" err="1" smtClean="0">
            <a:solidFill>
              <a:schemeClr val="bg1"/>
            </a:solidFill>
          </a:defRPr>
        </a:defPPr>
      </a:lstStyle>
    </a:txDef>
  </a:objectDefaults>
  <a:extraClrSchemeLst/>
  <a:extLst>
    <a:ext uri="{05A4C25C-085E-4340-85A3-A5531E510DB2}">
      <thm15:themeFamily xmlns:thm15="http://schemas.microsoft.com/office/thememl/2012/main" name="Ofwat PPT" id="{D06EF821-5838-42C1-9306-F5FEA921E25C}" vid="{704D4045-0AFB-4F99-9D5F-4111DEAA6D81}"/>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E35"/>
  <sheetViews>
    <sheetView tabSelected="1" workbookViewId="0">
      <selection activeCell="I29" sqref="I29"/>
    </sheetView>
  </sheetViews>
  <sheetFormatPr defaultColWidth="9" defaultRowHeight="14"/>
  <cols>
    <col min="1" max="1" width="7.58203125" style="2" customWidth="1"/>
    <col min="2" max="2" width="50.58203125" style="2" customWidth="1"/>
    <col min="3" max="3" width="30.58203125" style="2" customWidth="1"/>
    <col min="4" max="4" width="1.33203125" style="2" customWidth="1"/>
    <col min="5" max="5" width="8.33203125" style="2" customWidth="1"/>
    <col min="6" max="6" width="1.83203125" style="2" customWidth="1"/>
    <col min="7" max="16384" width="9" style="2"/>
  </cols>
  <sheetData>
    <row r="1" spans="1:5" ht="35.5">
      <c r="A1" s="35" t="s">
        <v>0</v>
      </c>
      <c r="B1" s="35"/>
      <c r="C1" s="35"/>
    </row>
    <row r="3" spans="1:5" s="3" customFormat="1" ht="19.5">
      <c r="A3" s="34" t="s">
        <v>1</v>
      </c>
      <c r="B3" s="34"/>
      <c r="C3" s="34"/>
      <c r="D3" s="57"/>
      <c r="E3" s="57"/>
    </row>
    <row r="4" spans="1:5" s="3" customFormat="1" ht="19.5">
      <c r="A4" s="6"/>
      <c r="B4" s="6"/>
      <c r="C4" s="6"/>
      <c r="E4" s="5"/>
    </row>
    <row r="5" spans="1:5" s="20" customFormat="1" ht="13">
      <c r="A5" s="106" t="s">
        <v>2</v>
      </c>
      <c r="B5" s="114"/>
      <c r="C5" s="107"/>
      <c r="E5" s="68"/>
    </row>
    <row r="6" spans="1:5" s="20" customFormat="1" ht="75.75" customHeight="1">
      <c r="A6" s="108" t="s">
        <v>3</v>
      </c>
      <c r="B6" s="116"/>
      <c r="C6" s="116"/>
      <c r="D6" s="24"/>
      <c r="E6" s="24"/>
    </row>
    <row r="7" spans="1:5" s="20" customFormat="1" ht="13">
      <c r="A7" s="117"/>
      <c r="B7" s="118"/>
      <c r="C7" s="118"/>
      <c r="D7" s="24"/>
      <c r="E7" s="24"/>
    </row>
    <row r="8" spans="1:5" s="20" customFormat="1" ht="13">
      <c r="A8" s="72"/>
      <c r="B8" s="72"/>
      <c r="C8" s="72"/>
      <c r="D8" s="24"/>
      <c r="E8" s="24"/>
    </row>
    <row r="9" spans="1:5" s="20" customFormat="1" ht="13">
      <c r="A9" s="116" t="s">
        <v>4</v>
      </c>
      <c r="B9" s="116"/>
      <c r="C9" s="116"/>
      <c r="D9" s="71"/>
      <c r="E9" s="24"/>
    </row>
    <row r="10" spans="1:5" s="20" customFormat="1" ht="13">
      <c r="A10" s="72"/>
      <c r="B10" s="72"/>
      <c r="C10" s="72"/>
      <c r="D10" s="24"/>
      <c r="E10" s="24"/>
    </row>
    <row r="11" spans="1:5" s="20" customFormat="1" ht="13">
      <c r="A11" s="106" t="s">
        <v>5</v>
      </c>
      <c r="B11" s="114"/>
      <c r="C11" s="107"/>
      <c r="D11" s="24"/>
      <c r="E11" s="24"/>
    </row>
    <row r="12" spans="1:5" s="20" customFormat="1" ht="13">
      <c r="A12" s="72"/>
      <c r="B12" s="72"/>
      <c r="C12" s="72"/>
      <c r="D12" s="24"/>
      <c r="E12" s="24"/>
    </row>
    <row r="13" spans="1:5" s="20" customFormat="1" ht="13">
      <c r="A13" s="108" t="s">
        <v>6</v>
      </c>
      <c r="B13" s="109"/>
      <c r="C13" s="83" t="s">
        <v>7</v>
      </c>
      <c r="D13" s="24"/>
      <c r="E13" s="24"/>
    </row>
    <row r="14" spans="1:5" s="20" customFormat="1" ht="13">
      <c r="A14" s="71"/>
      <c r="B14" s="71"/>
      <c r="C14" s="84"/>
      <c r="D14" s="85"/>
      <c r="E14" s="85"/>
    </row>
    <row r="15" spans="1:5" s="20" customFormat="1" ht="13">
      <c r="A15" s="71"/>
      <c r="B15" s="71"/>
      <c r="C15" s="71"/>
      <c r="D15" s="71"/>
      <c r="E15" s="85"/>
    </row>
    <row r="16" spans="1:5" s="20" customFormat="1" ht="13">
      <c r="A16" s="106" t="s">
        <v>8</v>
      </c>
      <c r="B16" s="114"/>
      <c r="C16" s="115"/>
      <c r="D16" s="24"/>
      <c r="E16" s="24"/>
    </row>
    <row r="17" spans="1:5" s="20" customFormat="1" ht="13">
      <c r="A17" s="24"/>
      <c r="B17" s="24"/>
      <c r="C17" s="24"/>
      <c r="D17" s="24"/>
      <c r="E17" s="24"/>
    </row>
    <row r="18" spans="1:5" s="20" customFormat="1" ht="13">
      <c r="A18" s="112" t="s">
        <v>9</v>
      </c>
      <c r="B18" s="113"/>
      <c r="C18" s="70"/>
      <c r="D18" s="71"/>
      <c r="E18" s="24"/>
    </row>
    <row r="19" spans="1:5" s="20" customFormat="1" ht="13">
      <c r="A19" s="110" t="s">
        <v>10</v>
      </c>
      <c r="B19" s="111"/>
      <c r="C19" s="70"/>
      <c r="D19" s="71"/>
      <c r="E19" s="24"/>
    </row>
    <row r="20" spans="1:5" s="20" customFormat="1" ht="13">
      <c r="A20" s="110" t="s">
        <v>11</v>
      </c>
      <c r="B20" s="111"/>
      <c r="C20" s="70"/>
      <c r="D20" s="71"/>
      <c r="E20" s="24"/>
    </row>
    <row r="21" spans="1:5" s="20" customFormat="1" ht="13">
      <c r="A21" s="110" t="s">
        <v>12</v>
      </c>
      <c r="B21" s="111"/>
      <c r="C21" s="70"/>
      <c r="D21" s="71"/>
      <c r="E21" s="24"/>
    </row>
    <row r="22" spans="1:5" s="20" customFormat="1" ht="13">
      <c r="A22" s="110" t="s">
        <v>13</v>
      </c>
      <c r="B22" s="111"/>
      <c r="C22" s="70"/>
      <c r="D22" s="71"/>
      <c r="E22" s="24"/>
    </row>
    <row r="23" spans="1:5" s="20" customFormat="1" ht="13">
      <c r="A23" s="110" t="s">
        <v>14</v>
      </c>
      <c r="B23" s="111"/>
      <c r="C23" s="70"/>
      <c r="D23" s="71"/>
      <c r="E23" s="24"/>
    </row>
    <row r="24" spans="1:5" s="20" customFormat="1" ht="13">
      <c r="A24" s="110" t="s">
        <v>15</v>
      </c>
      <c r="B24" s="111"/>
      <c r="C24" s="70"/>
      <c r="D24" s="71"/>
      <c r="E24" s="24"/>
    </row>
    <row r="25" spans="1:5" s="20" customFormat="1" ht="13">
      <c r="A25" s="24"/>
      <c r="B25" s="24"/>
      <c r="C25" s="24"/>
      <c r="D25" s="24"/>
      <c r="E25" s="24"/>
    </row>
    <row r="26" spans="1:5" s="20" customFormat="1" ht="13">
      <c r="A26" s="119" t="s">
        <v>16</v>
      </c>
      <c r="B26" s="120"/>
      <c r="C26" s="70"/>
      <c r="D26" s="71"/>
      <c r="E26" s="24"/>
    </row>
    <row r="27" spans="1:5" s="20" customFormat="1" ht="13">
      <c r="A27" s="110" t="s">
        <v>17</v>
      </c>
      <c r="B27" s="111"/>
      <c r="C27" s="70"/>
      <c r="D27" s="71"/>
      <c r="E27" s="24"/>
    </row>
    <row r="28" spans="1:5" s="20" customFormat="1" ht="13">
      <c r="A28" s="110" t="s">
        <v>18</v>
      </c>
      <c r="B28" s="111"/>
      <c r="C28" s="70"/>
      <c r="D28" s="71"/>
      <c r="E28" s="24"/>
    </row>
    <row r="29" spans="1:5" s="20" customFormat="1" ht="13">
      <c r="A29" s="110" t="s">
        <v>19</v>
      </c>
      <c r="B29" s="111"/>
      <c r="C29" s="70"/>
      <c r="D29" s="71"/>
      <c r="E29" s="24"/>
    </row>
    <row r="30" spans="1:5" s="20" customFormat="1" ht="13">
      <c r="A30" s="110" t="s">
        <v>20</v>
      </c>
      <c r="B30" s="111"/>
      <c r="C30" s="70"/>
      <c r="D30" s="71"/>
      <c r="E30" s="24"/>
    </row>
    <row r="31" spans="1:5" s="20" customFormat="1" ht="13">
      <c r="A31" s="71"/>
      <c r="B31" s="71"/>
      <c r="C31" s="71"/>
      <c r="D31" s="71"/>
      <c r="E31" s="24"/>
    </row>
    <row r="32" spans="1:5" s="20" customFormat="1" ht="13">
      <c r="A32" s="24"/>
      <c r="B32" s="24"/>
      <c r="C32" s="24"/>
      <c r="D32" s="24"/>
      <c r="E32" s="24"/>
    </row>
    <row r="33" s="25" customFormat="1" ht="12.5"/>
    <row r="34" s="25" customFormat="1" ht="12.5"/>
    <row r="35" s="25" customFormat="1" ht="12.5"/>
  </sheetData>
  <mergeCells count="19">
    <mergeCell ref="A22:B22"/>
    <mergeCell ref="A28:B28"/>
    <mergeCell ref="A29:B29"/>
    <mergeCell ref="A30:B30"/>
    <mergeCell ref="A24:B24"/>
    <mergeCell ref="A26:B26"/>
    <mergeCell ref="A27:B27"/>
    <mergeCell ref="A23:B23"/>
    <mergeCell ref="A5:C5"/>
    <mergeCell ref="A9:C9"/>
    <mergeCell ref="A6:C6"/>
    <mergeCell ref="A7:C7"/>
    <mergeCell ref="A11:C11"/>
    <mergeCell ref="A13:B13"/>
    <mergeCell ref="A21:B21"/>
    <mergeCell ref="A20:B20"/>
    <mergeCell ref="A19:B19"/>
    <mergeCell ref="A18:B18"/>
    <mergeCell ref="A16:C16"/>
  </mergeCells>
  <pageMargins left="0.7" right="0.7" top="0.75" bottom="0.75" header="0.3" footer="0.3"/>
  <pageSetup paperSize="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S109"/>
  <sheetViews>
    <sheetView topLeftCell="A80" zoomScaleNormal="100" workbookViewId="0">
      <selection activeCell="R96" sqref="R96"/>
    </sheetView>
  </sheetViews>
  <sheetFormatPr defaultColWidth="9" defaultRowHeight="14"/>
  <cols>
    <col min="1" max="1" width="11" style="2" customWidth="1"/>
    <col min="2" max="3" width="23.08203125" style="2" customWidth="1"/>
    <col min="4" max="4" width="1.83203125" style="2" customWidth="1"/>
    <col min="5" max="17" width="10" style="2" customWidth="1"/>
    <col min="18" max="18" width="1.58203125" style="2" customWidth="1"/>
    <col min="19" max="19" width="8.33203125" style="2" customWidth="1"/>
    <col min="20" max="20" width="1.83203125" style="2" customWidth="1"/>
    <col min="21" max="16384" width="9" style="2"/>
  </cols>
  <sheetData>
    <row r="1" spans="1:19" ht="35.5">
      <c r="A1" s="35" t="s">
        <v>828</v>
      </c>
      <c r="B1" s="1"/>
      <c r="C1" s="1"/>
    </row>
    <row r="3" spans="1:19" s="3" customFormat="1" ht="19.5">
      <c r="A3" s="34" t="s">
        <v>829</v>
      </c>
      <c r="B3" s="34"/>
      <c r="C3" s="34"/>
      <c r="D3" s="34"/>
      <c r="E3" s="34"/>
      <c r="F3" s="34"/>
      <c r="G3" s="34"/>
      <c r="H3" s="34"/>
      <c r="I3" s="34"/>
      <c r="J3" s="34"/>
      <c r="K3" s="34"/>
      <c r="L3" s="34"/>
      <c r="M3" s="34"/>
      <c r="N3" s="34"/>
      <c r="O3" s="34"/>
      <c r="P3" s="34"/>
      <c r="Q3" s="56">
        <f>Cover!C11</f>
        <v>0</v>
      </c>
      <c r="R3" s="57"/>
      <c r="S3" s="57"/>
    </row>
    <row r="4" spans="1:19" s="3" customFormat="1" ht="19.5">
      <c r="A4" s="6"/>
      <c r="B4" s="6"/>
      <c r="C4" s="6"/>
      <c r="D4" s="6"/>
      <c r="E4" s="6"/>
      <c r="F4" s="6"/>
      <c r="G4" s="6"/>
      <c r="H4" s="6"/>
      <c r="I4" s="6"/>
      <c r="J4" s="6"/>
      <c r="K4" s="6"/>
      <c r="L4" s="6"/>
      <c r="M4" s="6"/>
      <c r="N4" s="6"/>
      <c r="O4" s="6"/>
      <c r="P4" s="6"/>
      <c r="Q4" s="14"/>
      <c r="S4" s="5"/>
    </row>
    <row r="5" spans="1:19" s="3" customFormat="1" ht="14.5">
      <c r="A5" s="22">
        <v>1</v>
      </c>
      <c r="B5" s="22">
        <v>2</v>
      </c>
      <c r="C5" s="22">
        <v>3</v>
      </c>
      <c r="D5" s="22"/>
      <c r="E5" s="22">
        <v>4</v>
      </c>
      <c r="F5" s="22">
        <v>5</v>
      </c>
      <c r="G5" s="22">
        <v>6</v>
      </c>
      <c r="H5" s="22">
        <v>7</v>
      </c>
      <c r="I5" s="22">
        <v>8</v>
      </c>
      <c r="J5" s="22">
        <v>9</v>
      </c>
      <c r="K5" s="22">
        <v>10</v>
      </c>
      <c r="L5" s="22">
        <v>11</v>
      </c>
      <c r="M5" s="22">
        <v>12</v>
      </c>
      <c r="N5" s="22">
        <v>13</v>
      </c>
      <c r="O5" s="22">
        <v>14</v>
      </c>
      <c r="P5" s="22">
        <v>15</v>
      </c>
      <c r="Q5" s="22">
        <v>16</v>
      </c>
      <c r="R5" s="22"/>
      <c r="S5" s="22"/>
    </row>
    <row r="6" spans="1:19" s="8" customFormat="1" ht="15.5">
      <c r="A6" s="101" t="s">
        <v>23</v>
      </c>
      <c r="B6" s="102"/>
      <c r="C6" s="103"/>
      <c r="D6" s="9"/>
      <c r="E6" s="99" t="s">
        <v>830</v>
      </c>
      <c r="F6" s="99" t="s">
        <v>831</v>
      </c>
      <c r="G6" s="99"/>
      <c r="H6" s="99"/>
      <c r="I6" s="99"/>
      <c r="J6" s="99"/>
      <c r="K6" s="99"/>
      <c r="L6" s="99"/>
      <c r="M6" s="99" t="s">
        <v>832</v>
      </c>
      <c r="N6" s="99"/>
      <c r="O6" s="99"/>
      <c r="P6" s="99" t="s">
        <v>833</v>
      </c>
      <c r="Q6" s="99" t="s">
        <v>834</v>
      </c>
      <c r="R6" s="7"/>
      <c r="S6" s="99" t="s">
        <v>28</v>
      </c>
    </row>
    <row r="7" spans="1:19" s="8" customFormat="1" ht="15.5">
      <c r="A7" s="101"/>
      <c r="B7" s="102"/>
      <c r="C7" s="103"/>
      <c r="D7" s="9"/>
      <c r="E7" s="99"/>
      <c r="F7" s="99" t="s">
        <v>835</v>
      </c>
      <c r="G7" s="99"/>
      <c r="H7" s="99"/>
      <c r="I7" s="99" t="s">
        <v>836</v>
      </c>
      <c r="J7" s="99"/>
      <c r="K7" s="99"/>
      <c r="L7" s="74" t="s">
        <v>837</v>
      </c>
      <c r="M7" s="99"/>
      <c r="N7" s="99"/>
      <c r="O7" s="99"/>
      <c r="P7" s="99"/>
      <c r="Q7" s="99"/>
      <c r="R7" s="7"/>
      <c r="S7" s="99"/>
    </row>
    <row r="8" spans="1:19" s="8" customFormat="1" ht="39">
      <c r="A8" s="101"/>
      <c r="B8" s="102"/>
      <c r="C8" s="103"/>
      <c r="D8" s="9"/>
      <c r="E8" s="99"/>
      <c r="F8" s="74" t="s">
        <v>838</v>
      </c>
      <c r="G8" s="74" t="s">
        <v>839</v>
      </c>
      <c r="H8" s="74" t="s">
        <v>840</v>
      </c>
      <c r="I8" s="74" t="s">
        <v>838</v>
      </c>
      <c r="J8" s="74" t="s">
        <v>839</v>
      </c>
      <c r="K8" s="74" t="s">
        <v>840</v>
      </c>
      <c r="L8" s="74" t="s">
        <v>840</v>
      </c>
      <c r="M8" s="99"/>
      <c r="N8" s="99"/>
      <c r="O8" s="99"/>
      <c r="P8" s="99"/>
      <c r="Q8" s="99"/>
      <c r="R8" s="7"/>
      <c r="S8" s="99"/>
    </row>
    <row r="9" spans="1:19" s="3" customFormat="1" ht="65">
      <c r="A9" s="101" t="s">
        <v>24</v>
      </c>
      <c r="B9" s="102"/>
      <c r="C9" s="103"/>
      <c r="D9" s="9"/>
      <c r="E9" s="74" t="s">
        <v>366</v>
      </c>
      <c r="F9" s="74" t="s">
        <v>366</v>
      </c>
      <c r="G9" s="74" t="s">
        <v>367</v>
      </c>
      <c r="H9" s="74" t="s">
        <v>841</v>
      </c>
      <c r="I9" s="74" t="s">
        <v>366</v>
      </c>
      <c r="J9" s="74" t="s">
        <v>367</v>
      </c>
      <c r="K9" s="74" t="s">
        <v>841</v>
      </c>
      <c r="L9" s="74" t="s">
        <v>841</v>
      </c>
      <c r="M9" s="74" t="s">
        <v>842</v>
      </c>
      <c r="N9" s="74" t="s">
        <v>843</v>
      </c>
      <c r="O9" s="74" t="s">
        <v>844</v>
      </c>
      <c r="P9" s="74" t="s">
        <v>367</v>
      </c>
      <c r="Q9" s="74" t="s">
        <v>288</v>
      </c>
      <c r="R9" s="9"/>
      <c r="S9" s="99"/>
    </row>
    <row r="10" spans="1:19" s="3" customFormat="1" ht="14.5">
      <c r="A10" s="101" t="s">
        <v>25</v>
      </c>
      <c r="B10" s="102"/>
      <c r="C10" s="103"/>
      <c r="D10" s="9"/>
      <c r="E10" s="74">
        <v>2</v>
      </c>
      <c r="F10" s="74">
        <v>2</v>
      </c>
      <c r="G10" s="74">
        <v>0</v>
      </c>
      <c r="H10" s="74">
        <v>2</v>
      </c>
      <c r="I10" s="74">
        <v>2</v>
      </c>
      <c r="J10" s="74">
        <v>0</v>
      </c>
      <c r="K10" s="74">
        <v>2</v>
      </c>
      <c r="L10" s="74">
        <v>2</v>
      </c>
      <c r="M10" s="74">
        <v>0</v>
      </c>
      <c r="N10" s="74">
        <v>0</v>
      </c>
      <c r="O10" s="74">
        <v>4</v>
      </c>
      <c r="P10" s="74">
        <v>0</v>
      </c>
      <c r="Q10" s="74">
        <v>2</v>
      </c>
      <c r="R10" s="9"/>
      <c r="S10" s="99"/>
    </row>
    <row r="11" spans="1:19" s="3" customFormat="1" ht="14.5">
      <c r="A11" s="10"/>
      <c r="B11" s="10"/>
      <c r="C11" s="10"/>
      <c r="D11" s="9"/>
      <c r="E11" s="9"/>
      <c r="F11" s="9"/>
      <c r="G11" s="9"/>
      <c r="H11" s="9"/>
      <c r="I11" s="17"/>
      <c r="J11" s="17"/>
      <c r="K11" s="9"/>
      <c r="L11" s="9"/>
      <c r="M11" s="9"/>
      <c r="N11" s="9"/>
      <c r="O11" s="9"/>
      <c r="P11" s="9"/>
      <c r="Q11" s="9"/>
      <c r="R11" s="9"/>
    </row>
    <row r="12" spans="1:19" s="3" customFormat="1" ht="14.5">
      <c r="A12" s="74" t="s">
        <v>369</v>
      </c>
      <c r="B12" s="74" t="s">
        <v>370</v>
      </c>
      <c r="C12" s="74" t="s">
        <v>371</v>
      </c>
      <c r="D12" s="9"/>
      <c r="E12" s="4"/>
      <c r="F12" s="4"/>
      <c r="G12" s="4"/>
      <c r="H12" s="9"/>
      <c r="I12" s="9"/>
      <c r="J12" s="9"/>
      <c r="K12" s="9"/>
      <c r="L12" s="9"/>
      <c r="M12" s="9"/>
      <c r="N12" s="9"/>
      <c r="O12" s="9"/>
      <c r="P12" s="9"/>
      <c r="Q12" s="9"/>
      <c r="R12" s="9"/>
    </row>
    <row r="13" spans="1:19" s="3" customFormat="1" ht="14.5">
      <c r="A13" s="44" t="str">
        <f>'P1'!A14</f>
        <v>ESPW027001</v>
      </c>
      <c r="B13" s="44" t="str">
        <f>'P1'!B14</f>
        <v>Bridgewater Wharf, Salford</v>
      </c>
      <c r="C13" s="44" t="str">
        <f>'P1'!C14</f>
        <v>United Utilities</v>
      </c>
      <c r="D13" s="9"/>
      <c r="E13" s="40">
        <v>0</v>
      </c>
      <c r="F13" s="45">
        <v>0</v>
      </c>
      <c r="G13" s="45">
        <v>0</v>
      </c>
      <c r="H13" s="42" t="str">
        <f t="shared" ref="H13:H14" si="0">IF(G13&lt;&gt;0,F13*1000000/G13/365,"")</f>
        <v/>
      </c>
      <c r="I13" s="40">
        <v>0</v>
      </c>
      <c r="J13" s="93">
        <v>0</v>
      </c>
      <c r="K13" s="42">
        <v>0</v>
      </c>
      <c r="L13" s="42">
        <v>0</v>
      </c>
      <c r="M13" s="45">
        <v>0</v>
      </c>
      <c r="N13" s="45">
        <v>0</v>
      </c>
      <c r="O13" s="48" t="str">
        <f>IF(N13&gt;0,(M13*N13)/(('P1'!K14+'P1'!P14)*1000),"")</f>
        <v/>
      </c>
      <c r="P13" s="45">
        <v>0</v>
      </c>
      <c r="Q13" s="40">
        <v>0</v>
      </c>
      <c r="R13" s="9"/>
      <c r="S13" s="43" t="s">
        <v>845</v>
      </c>
    </row>
    <row r="14" spans="1:19" s="3" customFormat="1" ht="14.5">
      <c r="A14" s="44" t="str">
        <f>'P1'!A15</f>
        <v>ESPW027002</v>
      </c>
      <c r="B14" s="44" t="str">
        <f>'P1'!B15</f>
        <v>Loves Farm, St Neots</v>
      </c>
      <c r="C14" s="44" t="str">
        <f>'P1'!C15</f>
        <v>Anglian Water</v>
      </c>
      <c r="D14" s="9"/>
      <c r="E14" s="40">
        <v>0</v>
      </c>
      <c r="F14" s="45">
        <v>0</v>
      </c>
      <c r="G14" s="45">
        <v>0</v>
      </c>
      <c r="H14" s="42" t="str">
        <f t="shared" si="0"/>
        <v/>
      </c>
      <c r="I14" s="40">
        <v>0</v>
      </c>
      <c r="J14" s="93">
        <v>0</v>
      </c>
      <c r="K14" s="42">
        <v>0</v>
      </c>
      <c r="L14" s="42">
        <v>0</v>
      </c>
      <c r="M14" s="45">
        <v>0</v>
      </c>
      <c r="N14" s="45">
        <v>0</v>
      </c>
      <c r="O14" s="48" t="str">
        <f>IF(N14&gt;0,(M14*N14)/(('P1'!K15+'P1'!P15)*1000),"")</f>
        <v/>
      </c>
      <c r="P14" s="45">
        <v>0</v>
      </c>
      <c r="Q14" s="40">
        <v>0</v>
      </c>
      <c r="R14" s="9"/>
      <c r="S14" s="43" t="s">
        <v>846</v>
      </c>
    </row>
    <row r="15" spans="1:19" s="3" customFormat="1" ht="14.5">
      <c r="A15" s="44" t="str">
        <f>'P1'!A16</f>
        <v>ESPW027003</v>
      </c>
      <c r="B15" s="44" t="str">
        <f>'P1'!B16</f>
        <v>Malabar Farm, Daventry</v>
      </c>
      <c r="C15" s="44" t="str">
        <f>'P1'!C16</f>
        <v>Anglian Water</v>
      </c>
      <c r="D15" s="9"/>
      <c r="E15" s="40">
        <v>0.68801040000000013</v>
      </c>
      <c r="F15" s="45">
        <v>0</v>
      </c>
      <c r="G15" s="45">
        <v>0</v>
      </c>
      <c r="H15" s="42" t="str">
        <f>IF(G15&lt;&gt;0,F15*1000000/G15/365,"")</f>
        <v/>
      </c>
      <c r="I15" s="40">
        <v>12.18825</v>
      </c>
      <c r="J15" s="93">
        <v>374.4</v>
      </c>
      <c r="K15" s="42">
        <f>IF(J15&lt;&gt;0,I15*1000000/J15/365,"")</f>
        <v>89.189278187565861</v>
      </c>
      <c r="L15" s="42">
        <v>89.189278187565861</v>
      </c>
      <c r="M15" s="45">
        <v>0</v>
      </c>
      <c r="N15" s="45">
        <v>0</v>
      </c>
      <c r="O15" s="48" t="str">
        <f>IF(N15&gt;0,(M15*N15)/(('P1'!K16+'P1'!P16)*1000),"")</f>
        <v/>
      </c>
      <c r="P15" s="45">
        <v>0</v>
      </c>
      <c r="Q15" s="40">
        <v>0</v>
      </c>
      <c r="S15" s="43" t="s">
        <v>847</v>
      </c>
    </row>
    <row r="16" spans="1:19" s="3" customFormat="1" ht="14.5">
      <c r="A16" s="44" t="str">
        <f>'P1'!A17</f>
        <v>ESPW027004</v>
      </c>
      <c r="B16" s="44" t="str">
        <f>'P1'!B17</f>
        <v>Middlebeck, Newark</v>
      </c>
      <c r="C16" s="44" t="str">
        <f>'P1'!C17</f>
        <v>Severn Trent Water</v>
      </c>
      <c r="D16" s="9"/>
      <c r="E16" s="40">
        <v>0.53716044827586096</v>
      </c>
      <c r="F16" s="45">
        <v>0</v>
      </c>
      <c r="G16" s="45">
        <v>0</v>
      </c>
      <c r="H16" s="42" t="str">
        <f t="shared" ref="H16:H79" si="1">IF(G16&lt;&gt;0,F16*1000000/G16/365,"")</f>
        <v/>
      </c>
      <c r="I16" s="40">
        <v>5.9217399999999998</v>
      </c>
      <c r="J16" s="93">
        <v>112.8</v>
      </c>
      <c r="K16" s="42">
        <f t="shared" ref="K16:L79" si="2">IF(J16&lt;&gt;0,I16*1000000/J16/365,"")</f>
        <v>143.82930146701642</v>
      </c>
      <c r="L16" s="42">
        <v>143.82930146701642</v>
      </c>
      <c r="M16" s="45">
        <v>0</v>
      </c>
      <c r="N16" s="45">
        <v>0</v>
      </c>
      <c r="O16" s="48" t="str">
        <f>IF(N16&gt;0,(M16*N16)/(('P1'!K17+'P1'!P17)*1000),"")</f>
        <v/>
      </c>
      <c r="P16" s="45">
        <v>0</v>
      </c>
      <c r="Q16" s="40">
        <v>0</v>
      </c>
      <c r="S16" s="43" t="s">
        <v>848</v>
      </c>
    </row>
    <row r="17" spans="1:19" s="3" customFormat="1" ht="14.5">
      <c r="A17" s="44" t="str">
        <f>'P1'!A18</f>
        <v>ESPW027005</v>
      </c>
      <c r="B17" s="44" t="str">
        <f>'P1'!B18</f>
        <v>Holton Croft, Grimsby</v>
      </c>
      <c r="C17" s="44" t="str">
        <f>'P1'!C18</f>
        <v>Anglian Water</v>
      </c>
      <c r="D17" s="9"/>
      <c r="E17" s="40">
        <v>0</v>
      </c>
      <c r="F17" s="45">
        <v>0</v>
      </c>
      <c r="G17" s="45">
        <v>0</v>
      </c>
      <c r="H17" s="42" t="str">
        <f t="shared" si="1"/>
        <v/>
      </c>
      <c r="I17" s="40">
        <v>0</v>
      </c>
      <c r="J17" s="93">
        <v>0</v>
      </c>
      <c r="K17" s="42">
        <v>0</v>
      </c>
      <c r="L17" s="42">
        <v>0</v>
      </c>
      <c r="M17" s="45">
        <v>0</v>
      </c>
      <c r="N17" s="45">
        <v>0</v>
      </c>
      <c r="O17" s="48" t="str">
        <f>IF(N17&gt;0,(M17*N17)/(('P1'!K18+'P1'!P18)*1000),"")</f>
        <v/>
      </c>
      <c r="P17" s="45">
        <v>0</v>
      </c>
      <c r="Q17" s="40">
        <v>0</v>
      </c>
      <c r="S17" s="43" t="s">
        <v>849</v>
      </c>
    </row>
    <row r="18" spans="1:19" s="3" customFormat="1" ht="14.5">
      <c r="A18" s="44" t="str">
        <f>'P1'!A19</f>
        <v>ESPW027006</v>
      </c>
      <c r="B18" s="44" t="str">
        <f>'P1'!B19</f>
        <v>Whitehill, Kinver (Phase 1)</v>
      </c>
      <c r="C18" s="44" t="str">
        <f>'P1'!C19</f>
        <v>South Staffs Water</v>
      </c>
      <c r="D18" s="9"/>
      <c r="E18" s="40">
        <v>8.4621600000000005E-2</v>
      </c>
      <c r="F18" s="45">
        <v>0</v>
      </c>
      <c r="G18" s="45">
        <v>0</v>
      </c>
      <c r="H18" s="42" t="str">
        <f t="shared" si="1"/>
        <v/>
      </c>
      <c r="I18" s="40">
        <v>3.7275499999999999</v>
      </c>
      <c r="J18" s="93">
        <v>76.8</v>
      </c>
      <c r="K18" s="42">
        <f t="shared" si="2"/>
        <v>132.97481449771692</v>
      </c>
      <c r="L18" s="42">
        <v>132.97481449771692</v>
      </c>
      <c r="M18" s="45">
        <v>0</v>
      </c>
      <c r="N18" s="45">
        <v>0</v>
      </c>
      <c r="O18" s="48" t="str">
        <f>IF(N18&gt;0,(M18*N18)/(('P1'!K19+'P1'!P19)*1000),"")</f>
        <v/>
      </c>
      <c r="P18" s="45">
        <v>0</v>
      </c>
      <c r="Q18" s="40">
        <v>0</v>
      </c>
      <c r="S18" s="43" t="s">
        <v>850</v>
      </c>
    </row>
    <row r="19" spans="1:19" s="3" customFormat="1" ht="14.5">
      <c r="A19" s="44" t="str">
        <f>'P1'!A20</f>
        <v>ESPW027007</v>
      </c>
      <c r="B19" s="44" t="str">
        <f>'P1'!B20</f>
        <v>Pinfold Park II, Bridlington</v>
      </c>
      <c r="C19" s="44" t="str">
        <f>'P1'!C20</f>
        <v>Yorkshire Water</v>
      </c>
      <c r="D19" s="9"/>
      <c r="E19" s="40" t="s">
        <v>851</v>
      </c>
      <c r="F19" s="45">
        <v>0</v>
      </c>
      <c r="G19" s="45">
        <v>0</v>
      </c>
      <c r="H19" s="42" t="str">
        <f t="shared" si="1"/>
        <v/>
      </c>
      <c r="I19" s="40" t="s">
        <v>851</v>
      </c>
      <c r="J19" s="93">
        <v>19.2</v>
      </c>
      <c r="K19" s="42" t="s">
        <v>377</v>
      </c>
      <c r="L19" s="42" t="s">
        <v>377</v>
      </c>
      <c r="M19" s="45">
        <v>0</v>
      </c>
      <c r="N19" s="45">
        <v>0</v>
      </c>
      <c r="O19" s="48" t="str">
        <f>IF(N19&gt;0,(M19*N19)/(('P1'!K20+'P1'!P20)*1000),"")</f>
        <v/>
      </c>
      <c r="P19" s="45">
        <v>0</v>
      </c>
      <c r="Q19" s="40">
        <v>0</v>
      </c>
      <c r="S19" s="43" t="s">
        <v>852</v>
      </c>
    </row>
    <row r="20" spans="1:19" s="3" customFormat="1" ht="26">
      <c r="A20" s="44" t="str">
        <f>'P1'!A21</f>
        <v>ESPW027008</v>
      </c>
      <c r="B20" s="44" t="str">
        <f>'P1'!B21</f>
        <v>Wheatpieces Phase 4, Tewkesbury</v>
      </c>
      <c r="C20" s="44" t="str">
        <f>'P1'!C21</f>
        <v>Severn Trent Water</v>
      </c>
      <c r="D20" s="9"/>
      <c r="E20" s="40" t="s">
        <v>851</v>
      </c>
      <c r="F20" s="45">
        <v>0</v>
      </c>
      <c r="G20" s="45">
        <v>0</v>
      </c>
      <c r="H20" s="42" t="str">
        <f t="shared" si="1"/>
        <v/>
      </c>
      <c r="I20" s="40" t="s">
        <v>851</v>
      </c>
      <c r="J20" s="93">
        <v>12</v>
      </c>
      <c r="K20" s="42" t="s">
        <v>377</v>
      </c>
      <c r="L20" s="42" t="s">
        <v>377</v>
      </c>
      <c r="M20" s="45">
        <v>0</v>
      </c>
      <c r="N20" s="45">
        <v>0</v>
      </c>
      <c r="O20" s="48" t="str">
        <f>IF(N20&gt;0,(M20*N20)/(('P1'!K21+'P1'!P21)*1000),"")</f>
        <v/>
      </c>
      <c r="P20" s="45">
        <v>0</v>
      </c>
      <c r="Q20" s="40">
        <v>0</v>
      </c>
      <c r="S20" s="43" t="s">
        <v>853</v>
      </c>
    </row>
    <row r="21" spans="1:19" s="3" customFormat="1" ht="14.5">
      <c r="A21" s="44" t="str">
        <f>'P1'!A22</f>
        <v>ESPW027009</v>
      </c>
      <c r="B21" s="44" t="str">
        <f>'P1'!B22</f>
        <v>North Orbital, St Albans</v>
      </c>
      <c r="C21" s="44" t="str">
        <f>'P1'!C22</f>
        <v>Affinity Water</v>
      </c>
      <c r="D21" s="9"/>
      <c r="E21" s="40">
        <v>0</v>
      </c>
      <c r="F21" s="45">
        <v>0</v>
      </c>
      <c r="G21" s="45">
        <v>0</v>
      </c>
      <c r="H21" s="42" t="str">
        <f t="shared" si="1"/>
        <v/>
      </c>
      <c r="I21" s="40">
        <v>0</v>
      </c>
      <c r="J21" s="93">
        <v>0</v>
      </c>
      <c r="K21" s="42" t="str">
        <f t="shared" si="2"/>
        <v/>
      </c>
      <c r="L21" s="42" t="s">
        <v>1041</v>
      </c>
      <c r="M21" s="45">
        <v>0</v>
      </c>
      <c r="N21" s="45">
        <v>0</v>
      </c>
      <c r="O21" s="48" t="str">
        <f>IF(N21&gt;0,(M21*N21)/(('P1'!K22+'P1'!P22)*1000),"")</f>
        <v/>
      </c>
      <c r="P21" s="45">
        <v>0</v>
      </c>
      <c r="Q21" s="40">
        <v>0</v>
      </c>
      <c r="S21" s="43" t="s">
        <v>854</v>
      </c>
    </row>
    <row r="22" spans="1:19" s="3" customFormat="1" ht="14.5">
      <c r="A22" s="44" t="str">
        <f>'P1'!A23</f>
        <v>ESPW027010</v>
      </c>
      <c r="B22" s="44" t="str">
        <f>'P1'!B23</f>
        <v>Cote Road, Bampton</v>
      </c>
      <c r="C22" s="44" t="str">
        <f>'P1'!C23</f>
        <v>Thames Water</v>
      </c>
      <c r="D22" s="9"/>
      <c r="E22" s="40">
        <v>9.7437480000000021E-2</v>
      </c>
      <c r="F22" s="45">
        <v>0</v>
      </c>
      <c r="G22" s="45">
        <v>0</v>
      </c>
      <c r="H22" s="42" t="str">
        <f t="shared" si="1"/>
        <v/>
      </c>
      <c r="I22" s="40">
        <v>1.48306</v>
      </c>
      <c r="J22" s="93">
        <v>79.2</v>
      </c>
      <c r="K22" s="42">
        <f t="shared" si="2"/>
        <v>51.30275356302753</v>
      </c>
      <c r="L22" s="42">
        <v>51.30275356302753</v>
      </c>
      <c r="M22" s="45">
        <v>0</v>
      </c>
      <c r="N22" s="45">
        <v>0</v>
      </c>
      <c r="O22" s="48" t="str">
        <f>IF(N22&gt;0,(M22*N22)/(('P1'!K23+'P1'!P23)*1000),"")</f>
        <v/>
      </c>
      <c r="P22" s="45">
        <v>0</v>
      </c>
      <c r="Q22" s="40">
        <v>0</v>
      </c>
      <c r="S22" s="43" t="s">
        <v>855</v>
      </c>
    </row>
    <row r="23" spans="1:19" s="3" customFormat="1" ht="14.5">
      <c r="A23" s="44" t="str">
        <f>'P1'!A24</f>
        <v>ESPW031041</v>
      </c>
      <c r="B23" s="44" t="str">
        <f>'P1'!B24</f>
        <v>C2, Stanley Street, Salford</v>
      </c>
      <c r="C23" s="44" t="str">
        <f>'P1'!C24</f>
        <v>United Utilities</v>
      </c>
      <c r="D23" s="9"/>
      <c r="E23" s="40">
        <v>0</v>
      </c>
      <c r="F23" s="45">
        <v>0</v>
      </c>
      <c r="G23" s="45">
        <v>0</v>
      </c>
      <c r="H23" s="42" t="str">
        <f t="shared" si="1"/>
        <v/>
      </c>
      <c r="I23" s="40">
        <v>0</v>
      </c>
      <c r="J23" s="93">
        <v>0</v>
      </c>
      <c r="K23" s="42" t="str">
        <f t="shared" si="2"/>
        <v/>
      </c>
      <c r="L23" s="42" t="s">
        <v>1041</v>
      </c>
      <c r="M23" s="45">
        <v>0</v>
      </c>
      <c r="N23" s="45">
        <v>0</v>
      </c>
      <c r="O23" s="48" t="str">
        <f>IF(N23&gt;0,(M23*N23)/(('P1'!K24+'P1'!P24)*1000),"")</f>
        <v/>
      </c>
      <c r="P23" s="45">
        <v>0</v>
      </c>
      <c r="Q23" s="40">
        <v>0</v>
      </c>
      <c r="S23" s="43" t="s">
        <v>856</v>
      </c>
    </row>
    <row r="24" spans="1:19" s="3" customFormat="1" ht="26">
      <c r="A24" s="44" t="str">
        <f>'P1'!A25</f>
        <v>ESPW031701</v>
      </c>
      <c r="B24" s="44" t="str">
        <f>'P1'!B25</f>
        <v>Fairham Pastures (Phase 1) and Phase 4, Nottingham</v>
      </c>
      <c r="C24" s="44" t="str">
        <f>'P1'!C25</f>
        <v>Severn Trent Water</v>
      </c>
      <c r="D24" s="9"/>
      <c r="E24" s="40">
        <v>0.10209779999999999</v>
      </c>
      <c r="F24" s="45">
        <v>0</v>
      </c>
      <c r="G24" s="45">
        <v>0</v>
      </c>
      <c r="H24" s="42" t="str">
        <f t="shared" si="1"/>
        <v/>
      </c>
      <c r="I24" s="40">
        <v>0.73134999999999994</v>
      </c>
      <c r="J24" s="93">
        <v>36</v>
      </c>
      <c r="K24" s="42">
        <f t="shared" si="2"/>
        <v>55.658295281582951</v>
      </c>
      <c r="L24" s="42">
        <v>55.658295281582951</v>
      </c>
      <c r="M24" s="45">
        <v>0</v>
      </c>
      <c r="N24" s="45">
        <v>0</v>
      </c>
      <c r="O24" s="48" t="str">
        <f>IF(N24&gt;0,(M24*N24)/(('P1'!K25+'P1'!P25)*1000),"")</f>
        <v/>
      </c>
      <c r="P24" s="45">
        <v>0</v>
      </c>
      <c r="Q24" s="40">
        <v>0</v>
      </c>
      <c r="S24" s="43" t="s">
        <v>857</v>
      </c>
    </row>
    <row r="25" spans="1:19" s="3" customFormat="1" ht="14.5">
      <c r="A25" s="44" t="str">
        <f>'P1'!A26</f>
        <v>ESPW032500</v>
      </c>
      <c r="B25" s="44" t="str">
        <f>'P1'!B26</f>
        <v>Latitude Purple, Leeds</v>
      </c>
      <c r="C25" s="44" t="str">
        <f>'P1'!C26</f>
        <v>Yorkshire Water</v>
      </c>
      <c r="D25" s="9"/>
      <c r="E25" s="40">
        <v>0.67041156000000002</v>
      </c>
      <c r="F25" s="45">
        <v>0</v>
      </c>
      <c r="G25" s="45">
        <v>0</v>
      </c>
      <c r="H25" s="42" t="str">
        <f t="shared" si="1"/>
        <v/>
      </c>
      <c r="I25" s="40">
        <v>23.270679999999999</v>
      </c>
      <c r="J25" s="93">
        <v>1010.4</v>
      </c>
      <c r="K25" s="42">
        <f t="shared" si="2"/>
        <v>63.099057473508395</v>
      </c>
      <c r="L25" s="42">
        <v>63.099057473508395</v>
      </c>
      <c r="M25" s="45">
        <v>0</v>
      </c>
      <c r="N25" s="45">
        <v>0</v>
      </c>
      <c r="O25" s="48" t="str">
        <f>IF(N25&gt;0,(M25*N25)/(('P1'!K26+'P1'!P26)*1000),"")</f>
        <v/>
      </c>
      <c r="P25" s="45">
        <v>0</v>
      </c>
      <c r="Q25" s="40">
        <v>0</v>
      </c>
      <c r="S25" s="43" t="s">
        <v>858</v>
      </c>
    </row>
    <row r="26" spans="1:19" s="3" customFormat="1" ht="14.5">
      <c r="A26" s="44" t="str">
        <f>'P1'!A27</f>
        <v>ESPW033054</v>
      </c>
      <c r="B26" s="44" t="str">
        <f>'P1'!B27</f>
        <v>Merchant’s Wharf, Salford</v>
      </c>
      <c r="C26" s="44" t="str">
        <f>'P1'!C27</f>
        <v>United Utilities</v>
      </c>
      <c r="D26" s="9"/>
      <c r="E26" s="40">
        <v>0.27403907999999999</v>
      </c>
      <c r="F26" s="45">
        <v>0</v>
      </c>
      <c r="G26" s="45">
        <v>0</v>
      </c>
      <c r="H26" s="42" t="str">
        <f t="shared" si="1"/>
        <v/>
      </c>
      <c r="I26" s="40">
        <v>12.03909</v>
      </c>
      <c r="J26" s="93">
        <v>381.6</v>
      </c>
      <c r="K26" s="42">
        <f t="shared" si="2"/>
        <v>86.435556129921594</v>
      </c>
      <c r="L26" s="42">
        <v>86.435556129921594</v>
      </c>
      <c r="M26" s="45">
        <v>0</v>
      </c>
      <c r="N26" s="45">
        <v>0</v>
      </c>
      <c r="O26" s="48" t="str">
        <f>IF(N26&gt;0,(M26*N26)/(('P1'!K27+'P1'!P27)*1000),"")</f>
        <v/>
      </c>
      <c r="P26" s="45">
        <v>0</v>
      </c>
      <c r="Q26" s="40">
        <v>0</v>
      </c>
      <c r="S26" s="43" t="s">
        <v>859</v>
      </c>
    </row>
    <row r="27" spans="1:19" s="3" customFormat="1" ht="14.5">
      <c r="A27" s="44" t="str">
        <f>'P1'!A28</f>
        <v>ESPW033111</v>
      </c>
      <c r="B27" s="44" t="str">
        <f>'P1'!B28</f>
        <v>Sylvester Street, Sheffield</v>
      </c>
      <c r="C27" s="44" t="str">
        <f>'P1'!C28</f>
        <v>Yorkshire Water</v>
      </c>
      <c r="D27" s="9"/>
      <c r="E27" s="40">
        <v>1.9623100000000158</v>
      </c>
      <c r="F27" s="45">
        <v>0</v>
      </c>
      <c r="G27" s="45">
        <v>0</v>
      </c>
      <c r="H27" s="42" t="str">
        <f t="shared" si="1"/>
        <v/>
      </c>
      <c r="I27" s="40">
        <v>20.850190000000001</v>
      </c>
      <c r="J27" s="93">
        <v>736.8</v>
      </c>
      <c r="K27" s="42">
        <f t="shared" si="2"/>
        <v>77.529598560230852</v>
      </c>
      <c r="L27" s="42">
        <v>77.529598560230852</v>
      </c>
      <c r="M27" s="45">
        <v>0</v>
      </c>
      <c r="N27" s="45">
        <v>0</v>
      </c>
      <c r="O27" s="48" t="str">
        <f>IF(N27&gt;0,(M27*N27)/(('P1'!K28+'P1'!P28)*1000),"")</f>
        <v/>
      </c>
      <c r="P27" s="45">
        <v>0</v>
      </c>
      <c r="Q27" s="40">
        <v>0</v>
      </c>
      <c r="S27" s="43" t="s">
        <v>860</v>
      </c>
    </row>
    <row r="28" spans="1:19" s="3" customFormat="1" ht="14.5">
      <c r="A28" s="44" t="str">
        <f>'P1'!A29</f>
        <v>ESPW033271</v>
      </c>
      <c r="B28" s="44" t="str">
        <f>'P1'!B29</f>
        <v>Victoria Riverside, Manchester</v>
      </c>
      <c r="C28" s="44" t="str">
        <f>'P1'!C29</f>
        <v>United Utilities</v>
      </c>
      <c r="D28" s="9"/>
      <c r="E28" s="40" t="s">
        <v>851</v>
      </c>
      <c r="F28" s="45">
        <v>0</v>
      </c>
      <c r="G28" s="45">
        <v>0</v>
      </c>
      <c r="H28" s="42" t="str">
        <f t="shared" si="1"/>
        <v/>
      </c>
      <c r="I28" s="40" t="s">
        <v>851</v>
      </c>
      <c r="J28" s="93">
        <v>184.8</v>
      </c>
      <c r="K28" s="42" t="s">
        <v>377</v>
      </c>
      <c r="L28" s="42" t="s">
        <v>377</v>
      </c>
      <c r="M28" s="45">
        <v>0</v>
      </c>
      <c r="N28" s="45">
        <v>0</v>
      </c>
      <c r="O28" s="48" t="str">
        <f>IF(N28&gt;0,(M28*N28)/(('P1'!K29+'P1'!P29)*1000),"")</f>
        <v/>
      </c>
      <c r="P28" s="45">
        <v>0</v>
      </c>
      <c r="Q28" s="40">
        <v>0</v>
      </c>
      <c r="S28" s="43" t="s">
        <v>861</v>
      </c>
    </row>
    <row r="29" spans="1:19" s="3" customFormat="1" ht="14.5">
      <c r="A29" s="44" t="str">
        <f>'P1'!A30</f>
        <v>ESPW033338</v>
      </c>
      <c r="B29" s="44" t="str">
        <f>'P1'!B30</f>
        <v>Bhailok Court, Preston</v>
      </c>
      <c r="C29" s="44" t="str">
        <f>'P1'!C30</f>
        <v>United Utilities</v>
      </c>
      <c r="D29" s="9"/>
      <c r="E29" s="40">
        <v>0.26385996</v>
      </c>
      <c r="F29" s="45">
        <v>0</v>
      </c>
      <c r="G29" s="45">
        <v>0</v>
      </c>
      <c r="H29" s="42" t="str">
        <f t="shared" si="1"/>
        <v/>
      </c>
      <c r="I29" s="40">
        <v>12.19478</v>
      </c>
      <c r="J29" s="93">
        <v>391.2</v>
      </c>
      <c r="K29" s="42">
        <f t="shared" si="2"/>
        <v>85.404795921225883</v>
      </c>
      <c r="L29" s="42">
        <v>85.404795921225883</v>
      </c>
      <c r="M29" s="45">
        <v>0</v>
      </c>
      <c r="N29" s="45">
        <v>0</v>
      </c>
      <c r="O29" s="48" t="str">
        <f>IF(N29&gt;0,(M29*N29)/(('P1'!K30+'P1'!P30)*1000),"")</f>
        <v/>
      </c>
      <c r="P29" s="45">
        <v>0</v>
      </c>
      <c r="Q29" s="40">
        <v>0</v>
      </c>
      <c r="S29" s="43" t="s">
        <v>862</v>
      </c>
    </row>
    <row r="30" spans="1:19" s="3" customFormat="1" ht="14.5">
      <c r="A30" s="44" t="str">
        <f>'P1'!A31</f>
        <v>ESPW033374</v>
      </c>
      <c r="B30" s="44" t="str">
        <f>'P1'!B31</f>
        <v>Halifax Road Penistone</v>
      </c>
      <c r="C30" s="44" t="str">
        <f>'P1'!C31</f>
        <v>Yorkshire Water</v>
      </c>
      <c r="D30" s="9"/>
      <c r="E30" s="40">
        <v>0.70665168</v>
      </c>
      <c r="F30" s="45">
        <v>0</v>
      </c>
      <c r="G30" s="45">
        <v>0</v>
      </c>
      <c r="H30" s="42" t="str">
        <f t="shared" si="1"/>
        <v/>
      </c>
      <c r="I30" s="40">
        <v>30.562059999999999</v>
      </c>
      <c r="J30" s="93">
        <v>561.6</v>
      </c>
      <c r="K30" s="42">
        <f t="shared" si="2"/>
        <v>149.09485618389726</v>
      </c>
      <c r="L30" s="42">
        <v>149.09485618389726</v>
      </c>
      <c r="M30" s="45">
        <v>690</v>
      </c>
      <c r="N30" s="45">
        <v>48</v>
      </c>
      <c r="O30" s="48">
        <f>IF(N30&gt;0,(M30*N30)/(('P1'!K31+'P1'!P31)*1000),"")</f>
        <v>82.8</v>
      </c>
      <c r="P30" s="45">
        <v>0</v>
      </c>
      <c r="Q30" s="40">
        <v>0</v>
      </c>
      <c r="S30" s="43" t="s">
        <v>863</v>
      </c>
    </row>
    <row r="31" spans="1:19" s="3" customFormat="1" ht="14.5">
      <c r="A31" s="44" t="str">
        <f>'P1'!A32</f>
        <v>ESPW033386</v>
      </c>
      <c r="B31" s="44" t="str">
        <f>'P1'!B32</f>
        <v>Varsity Quarter, Manchester</v>
      </c>
      <c r="C31" s="44" t="str">
        <f>'P1'!C32</f>
        <v>United Utilities</v>
      </c>
      <c r="D31" s="9"/>
      <c r="E31" s="40">
        <v>0.40232052000000001</v>
      </c>
      <c r="F31" s="45">
        <v>0</v>
      </c>
      <c r="G31" s="45">
        <v>0</v>
      </c>
      <c r="H31" s="42" t="str">
        <f t="shared" si="1"/>
        <v/>
      </c>
      <c r="I31" s="40">
        <v>19.115580000000001</v>
      </c>
      <c r="J31" s="93">
        <v>429.6</v>
      </c>
      <c r="K31" s="42">
        <f t="shared" si="2"/>
        <v>121.90747685008034</v>
      </c>
      <c r="L31" s="42">
        <v>121.90747685008034</v>
      </c>
      <c r="M31" s="45">
        <v>0</v>
      </c>
      <c r="N31" s="45">
        <v>0</v>
      </c>
      <c r="O31" s="48" t="str">
        <f>IF(N31&gt;0,(M31*N31)/(('P1'!K32+'P1'!P32)*1000),"")</f>
        <v/>
      </c>
      <c r="P31" s="45">
        <v>0</v>
      </c>
      <c r="Q31" s="40">
        <v>3.0000000000000001E-3</v>
      </c>
      <c r="S31" s="43" t="s">
        <v>864</v>
      </c>
    </row>
    <row r="32" spans="1:19" s="3" customFormat="1" ht="14.5">
      <c r="A32" s="44" t="str">
        <f>'P1'!A33</f>
        <v>ESPW033571</v>
      </c>
      <c r="B32" s="44" t="str">
        <f>'P1'!B33</f>
        <v>Station Road, Newport</v>
      </c>
      <c r="C32" s="44" t="str">
        <f>'P1'!C33</f>
        <v>Severn Trent Water</v>
      </c>
      <c r="D32" s="9"/>
      <c r="E32" s="40">
        <v>0.56169120000000006</v>
      </c>
      <c r="F32" s="45">
        <v>0</v>
      </c>
      <c r="G32" s="45">
        <v>0</v>
      </c>
      <c r="H32" s="42" t="str">
        <f t="shared" si="1"/>
        <v/>
      </c>
      <c r="I32" s="40">
        <v>16.213830000000002</v>
      </c>
      <c r="J32" s="93">
        <v>482.4</v>
      </c>
      <c r="K32" s="42">
        <f t="shared" si="2"/>
        <v>92.084270428678551</v>
      </c>
      <c r="L32" s="42">
        <v>92.084270428678551</v>
      </c>
      <c r="M32" s="45">
        <v>0</v>
      </c>
      <c r="N32" s="45">
        <v>0</v>
      </c>
      <c r="O32" s="48" t="str">
        <f>IF(N32&gt;0,(M32*N32)/(('P1'!K33+'P1'!P33)*1000),"")</f>
        <v/>
      </c>
      <c r="P32" s="45">
        <v>0</v>
      </c>
      <c r="Q32" s="40">
        <v>0</v>
      </c>
      <c r="S32" s="43" t="s">
        <v>865</v>
      </c>
    </row>
    <row r="33" spans="1:19" s="3" customFormat="1" ht="14.5">
      <c r="A33" s="44" t="str">
        <f>'P1'!A34</f>
        <v>ESPW033583</v>
      </c>
      <c r="B33" s="44" t="str">
        <f>'P1'!B34</f>
        <v>Springwell Gardens, Leeds</v>
      </c>
      <c r="C33" s="44" t="str">
        <f>'P1'!C34</f>
        <v>Yorkshire Water</v>
      </c>
      <c r="D33" s="9"/>
      <c r="E33" s="40">
        <v>0.19622399999999995</v>
      </c>
      <c r="F33" s="45">
        <v>0</v>
      </c>
      <c r="G33" s="45">
        <v>0</v>
      </c>
      <c r="H33" s="42" t="str">
        <f t="shared" si="1"/>
        <v/>
      </c>
      <c r="I33" s="40">
        <v>12.76596</v>
      </c>
      <c r="J33" s="93">
        <v>297.60000000000002</v>
      </c>
      <c r="K33" s="42">
        <f t="shared" si="2"/>
        <v>117.52430402121077</v>
      </c>
      <c r="L33" s="42">
        <v>117.52430402121077</v>
      </c>
      <c r="M33" s="45">
        <v>0</v>
      </c>
      <c r="N33" s="45">
        <v>0</v>
      </c>
      <c r="O33" s="48" t="str">
        <f>IF(N33&gt;0,(M33*N33)/(('P1'!K34+'P1'!P34)*1000),"")</f>
        <v/>
      </c>
      <c r="P33" s="45">
        <v>0</v>
      </c>
      <c r="Q33" s="40">
        <v>0</v>
      </c>
      <c r="S33" s="43" t="s">
        <v>866</v>
      </c>
    </row>
    <row r="34" spans="1:19" s="3" customFormat="1" ht="14.5">
      <c r="A34" s="44" t="str">
        <f>'P1'!A35</f>
        <v>ESPW033639</v>
      </c>
      <c r="B34" s="44" t="str">
        <f>'P1'!B35</f>
        <v>Bracks Farm, Bishops Auckland</v>
      </c>
      <c r="C34" s="44" t="str">
        <f>'P1'!C35</f>
        <v>Northumbrian Water</v>
      </c>
      <c r="D34" s="9"/>
      <c r="E34" s="40">
        <v>0.33989676000000002</v>
      </c>
      <c r="F34" s="45">
        <v>0</v>
      </c>
      <c r="G34" s="45">
        <v>0</v>
      </c>
      <c r="H34" s="42" t="str">
        <f t="shared" si="1"/>
        <v/>
      </c>
      <c r="I34" s="40">
        <v>8.10731</v>
      </c>
      <c r="J34" s="93">
        <v>208.8</v>
      </c>
      <c r="K34" s="42">
        <f t="shared" si="2"/>
        <v>106.37839185430114</v>
      </c>
      <c r="L34" s="42">
        <v>106.37839185430114</v>
      </c>
      <c r="M34" s="45">
        <v>0</v>
      </c>
      <c r="N34" s="45">
        <v>0</v>
      </c>
      <c r="O34" s="48" t="str">
        <f>IF(N34&gt;0,(M34*N34)/(('P1'!K35+'P1'!P35)*1000),"")</f>
        <v/>
      </c>
      <c r="P34" s="45">
        <v>0</v>
      </c>
      <c r="Q34" s="40">
        <v>0.27700000000000002</v>
      </c>
      <c r="S34" s="43" t="s">
        <v>867</v>
      </c>
    </row>
    <row r="35" spans="1:19" s="3" customFormat="1" ht="26">
      <c r="A35" s="44" t="str">
        <f>'P1'!A36</f>
        <v>ESPW033673</v>
      </c>
      <c r="B35" s="44" t="str">
        <f>'P1'!B36</f>
        <v>Wrottesley Park, Wolverhampton</v>
      </c>
      <c r="C35" s="44" t="str">
        <f>'P1'!C36</f>
        <v>Severn Trent Water</v>
      </c>
      <c r="D35" s="9"/>
      <c r="E35" s="40">
        <v>0.40489595999999989</v>
      </c>
      <c r="F35" s="45">
        <v>0</v>
      </c>
      <c r="G35" s="45">
        <v>0</v>
      </c>
      <c r="H35" s="42" t="str">
        <f t="shared" si="1"/>
        <v/>
      </c>
      <c r="I35" s="40">
        <v>13.80467</v>
      </c>
      <c r="J35" s="93">
        <v>369</v>
      </c>
      <c r="K35" s="42">
        <f t="shared" si="2"/>
        <v>102.4959720830085</v>
      </c>
      <c r="L35" s="42">
        <v>102.4959720830085</v>
      </c>
      <c r="M35" s="45">
        <v>0</v>
      </c>
      <c r="N35" s="45">
        <v>0</v>
      </c>
      <c r="O35" s="48" t="str">
        <f>IF(N35&gt;0,(M35*N35)/(('P1'!K36+'P1'!P36)*1000),"")</f>
        <v/>
      </c>
      <c r="P35" s="45">
        <v>0</v>
      </c>
      <c r="Q35" s="40">
        <v>0</v>
      </c>
      <c r="S35" s="43" t="s">
        <v>868</v>
      </c>
    </row>
    <row r="36" spans="1:19" s="3" customFormat="1" ht="26">
      <c r="A36" s="44" t="str">
        <f>'P1'!A37</f>
        <v>ESPW033682</v>
      </c>
      <c r="B36" s="44" t="str">
        <f>'P1'!B37</f>
        <v>New Garden Square, Birmingham</v>
      </c>
      <c r="C36" s="44" t="str">
        <f>'P1'!C37</f>
        <v>Severn Trent Water</v>
      </c>
      <c r="D36" s="9"/>
      <c r="E36" s="40">
        <v>0.10013556</v>
      </c>
      <c r="F36" s="45">
        <v>0</v>
      </c>
      <c r="G36" s="45">
        <v>0</v>
      </c>
      <c r="H36" s="42" t="str">
        <f t="shared" si="1"/>
        <v/>
      </c>
      <c r="I36" s="40">
        <v>11.43984</v>
      </c>
      <c r="J36" s="93">
        <v>146.4</v>
      </c>
      <c r="K36" s="42">
        <f t="shared" si="2"/>
        <v>214.08488659330789</v>
      </c>
      <c r="L36" s="42">
        <v>214.08488659330789</v>
      </c>
      <c r="M36" s="45">
        <v>0</v>
      </c>
      <c r="N36" s="45">
        <v>0</v>
      </c>
      <c r="O36" s="48" t="str">
        <f>IF(N36&gt;0,(M36*N36)/(('P1'!K37+'P1'!P37)*1000),"")</f>
        <v/>
      </c>
      <c r="P36" s="45">
        <v>0</v>
      </c>
      <c r="Q36" s="40">
        <v>0</v>
      </c>
      <c r="S36" s="43" t="s">
        <v>869</v>
      </c>
    </row>
    <row r="37" spans="1:19" s="3" customFormat="1" ht="14.5">
      <c r="A37" s="44" t="str">
        <f>'P1'!A38</f>
        <v>ESPW033860</v>
      </c>
      <c r="B37" s="44" t="str">
        <f>'P1'!B38</f>
        <v>Burdon Lane, Sunderland</v>
      </c>
      <c r="C37" s="44" t="str">
        <f>'P1'!C38</f>
        <v>Northumbrian Water</v>
      </c>
      <c r="D37" s="9"/>
      <c r="E37" s="40">
        <v>1.1857448400000001</v>
      </c>
      <c r="F37" s="45">
        <v>0</v>
      </c>
      <c r="G37" s="45">
        <v>0</v>
      </c>
      <c r="H37" s="42" t="str">
        <f t="shared" si="1"/>
        <v/>
      </c>
      <c r="I37" s="40">
        <v>23.007719999999999</v>
      </c>
      <c r="J37" s="93">
        <v>612</v>
      </c>
      <c r="K37" s="42">
        <f t="shared" si="2"/>
        <v>102.99811979586354</v>
      </c>
      <c r="L37" s="42">
        <v>102.99811979586354</v>
      </c>
      <c r="M37" s="45">
        <v>0</v>
      </c>
      <c r="N37" s="45">
        <v>0</v>
      </c>
      <c r="O37" s="48" t="str">
        <f>IF(N37&gt;0,(M37*N37)/(('P1'!K38+'P1'!P38)*1000),"")</f>
        <v/>
      </c>
      <c r="P37" s="45">
        <v>0</v>
      </c>
      <c r="Q37" s="40">
        <v>0</v>
      </c>
      <c r="S37" s="43" t="s">
        <v>870</v>
      </c>
    </row>
    <row r="38" spans="1:19" s="3" customFormat="1" ht="14.5">
      <c r="A38" s="44" t="str">
        <f>'P1'!A39</f>
        <v>ESPW033950</v>
      </c>
      <c r="B38" s="44" t="str">
        <f>'P1'!B39</f>
        <v>The Grange, Bideford</v>
      </c>
      <c r="C38" s="44" t="str">
        <f>'P1'!C39</f>
        <v>South West Water</v>
      </c>
      <c r="D38" s="9"/>
      <c r="E38" s="40">
        <v>0.26398260000000001</v>
      </c>
      <c r="F38" s="45">
        <v>0</v>
      </c>
      <c r="G38" s="45">
        <v>0</v>
      </c>
      <c r="H38" s="42" t="str">
        <f t="shared" si="1"/>
        <v/>
      </c>
      <c r="I38" s="40">
        <v>9.5474999999999994</v>
      </c>
      <c r="J38" s="93">
        <v>220.8</v>
      </c>
      <c r="K38" s="42">
        <f t="shared" si="2"/>
        <v>118.46709350804051</v>
      </c>
      <c r="L38" s="42">
        <v>118.46709350804051</v>
      </c>
      <c r="M38" s="45">
        <v>0</v>
      </c>
      <c r="N38" s="45">
        <v>0</v>
      </c>
      <c r="O38" s="48" t="str">
        <f>IF(N38&gt;0,(M38*N38)/(('P1'!K39+'P1'!P39)*1000),"")</f>
        <v/>
      </c>
      <c r="P38" s="45">
        <v>0</v>
      </c>
      <c r="Q38" s="40">
        <v>0</v>
      </c>
      <c r="S38" s="43" t="s">
        <v>871</v>
      </c>
    </row>
    <row r="39" spans="1:19" s="3" customFormat="1" ht="14.5">
      <c r="A39" s="44" t="str">
        <f>'P1'!A40</f>
        <v>ESPW033954</v>
      </c>
      <c r="B39" s="44" t="str">
        <f>'P1'!B40</f>
        <v>Latitude Blue, Leeds</v>
      </c>
      <c r="C39" s="44" t="str">
        <f>'P1'!C40</f>
        <v>Yorkshire Water</v>
      </c>
      <c r="D39" s="9"/>
      <c r="E39" s="40">
        <v>0.10639019999999998</v>
      </c>
      <c r="F39" s="45">
        <v>0</v>
      </c>
      <c r="G39" s="45">
        <v>0</v>
      </c>
      <c r="H39" s="42" t="str">
        <f t="shared" si="1"/>
        <v/>
      </c>
      <c r="I39" s="40">
        <v>8.1888299999999994</v>
      </c>
      <c r="J39" s="93">
        <v>165.6</v>
      </c>
      <c r="K39" s="42">
        <f t="shared" si="2"/>
        <v>135.47796307325788</v>
      </c>
      <c r="L39" s="42">
        <v>135.47796307325788</v>
      </c>
      <c r="M39" s="45">
        <v>0</v>
      </c>
      <c r="N39" s="45">
        <v>0</v>
      </c>
      <c r="O39" s="48" t="str">
        <f>IF(N39&gt;0,(M39*N39)/(('P1'!K40+'P1'!P40)*1000),"")</f>
        <v/>
      </c>
      <c r="P39" s="45">
        <v>0</v>
      </c>
      <c r="Q39" s="40">
        <v>0</v>
      </c>
      <c r="S39" s="43" t="s">
        <v>872</v>
      </c>
    </row>
    <row r="40" spans="1:19" s="3" customFormat="1" ht="14.5">
      <c r="A40" s="44" t="str">
        <f>'P1'!A41</f>
        <v>ESPW034148</v>
      </c>
      <c r="B40" s="44" t="str">
        <f>'P1'!B41</f>
        <v>Trafford Waters, Manchester</v>
      </c>
      <c r="C40" s="44" t="str">
        <f>'P1'!C41</f>
        <v>United Utilities</v>
      </c>
      <c r="D40" s="9"/>
      <c r="E40" s="40">
        <v>0</v>
      </c>
      <c r="F40" s="45">
        <v>0</v>
      </c>
      <c r="G40" s="45">
        <v>0</v>
      </c>
      <c r="H40" s="42" t="str">
        <f t="shared" si="1"/>
        <v/>
      </c>
      <c r="I40" s="40">
        <v>0</v>
      </c>
      <c r="J40" s="93">
        <v>0</v>
      </c>
      <c r="K40" s="42">
        <v>0</v>
      </c>
      <c r="L40" s="42">
        <v>0</v>
      </c>
      <c r="M40" s="45">
        <v>0</v>
      </c>
      <c r="N40" s="45">
        <v>0</v>
      </c>
      <c r="O40" s="48" t="str">
        <f>IF(N40&gt;0,(M40*N40)/(('P1'!K41+'P1'!P41)*1000),"")</f>
        <v/>
      </c>
      <c r="P40" s="45">
        <v>0</v>
      </c>
      <c r="Q40" s="40">
        <v>0</v>
      </c>
      <c r="S40" s="43" t="s">
        <v>873</v>
      </c>
    </row>
    <row r="41" spans="1:19" s="3" customFormat="1" ht="14.5">
      <c r="A41" s="44" t="str">
        <f>'P1'!A42</f>
        <v>ESPW034197</v>
      </c>
      <c r="B41" s="44" t="str">
        <f>'P1'!B42</f>
        <v>Bromyard Road, Worcester</v>
      </c>
      <c r="C41" s="44" t="str">
        <f>'P1'!C42</f>
        <v>Severn Trent Water</v>
      </c>
      <c r="D41" s="9"/>
      <c r="E41" s="40">
        <v>0.81371312903226745</v>
      </c>
      <c r="F41" s="45">
        <v>0</v>
      </c>
      <c r="G41" s="45">
        <v>0</v>
      </c>
      <c r="H41" s="42" t="str">
        <f t="shared" si="1"/>
        <v/>
      </c>
      <c r="I41" s="40">
        <v>12.919700000000001</v>
      </c>
      <c r="J41" s="93">
        <v>225.6</v>
      </c>
      <c r="K41" s="42">
        <f t="shared" si="2"/>
        <v>156.89910618867191</v>
      </c>
      <c r="L41" s="42">
        <v>156.89910618867191</v>
      </c>
      <c r="M41" s="45">
        <v>0</v>
      </c>
      <c r="N41" s="45">
        <v>0</v>
      </c>
      <c r="O41" s="48" t="str">
        <f>IF(N41&gt;0,(M41*N41)/(('P1'!K42+'P1'!P42)*1000),"")</f>
        <v/>
      </c>
      <c r="P41" s="45">
        <v>0</v>
      </c>
      <c r="Q41" s="40">
        <v>0</v>
      </c>
      <c r="S41" s="43" t="s">
        <v>874</v>
      </c>
    </row>
    <row r="42" spans="1:19" s="3" customFormat="1" ht="14.5">
      <c r="A42" s="44" t="str">
        <f>'P1'!A43</f>
        <v>ESPW034261</v>
      </c>
      <c r="B42" s="44" t="str">
        <f>'P1'!B43</f>
        <v>Sydney Road, Crewe</v>
      </c>
      <c r="C42" s="44" t="str">
        <f>'P1'!C43</f>
        <v>United Utilities</v>
      </c>
      <c r="D42" s="9"/>
      <c r="E42" s="40">
        <v>0.23105376000000002</v>
      </c>
      <c r="F42" s="45">
        <v>0</v>
      </c>
      <c r="G42" s="45">
        <v>0</v>
      </c>
      <c r="H42" s="42" t="str">
        <f t="shared" si="1"/>
        <v/>
      </c>
      <c r="I42" s="40">
        <v>4.7430000000000003</v>
      </c>
      <c r="J42" s="93">
        <v>120</v>
      </c>
      <c r="K42" s="42">
        <f t="shared" si="2"/>
        <v>108.28767123287672</v>
      </c>
      <c r="L42" s="42">
        <v>108.28767123287672</v>
      </c>
      <c r="M42" s="45">
        <v>189</v>
      </c>
      <c r="N42" s="45">
        <v>34</v>
      </c>
      <c r="O42" s="48">
        <f>IF(N42&gt;0,(M42*N42)/(('P1'!K43+'P1'!P43)*1000),"")</f>
        <v>44.013698630136979</v>
      </c>
      <c r="P42" s="45">
        <v>0</v>
      </c>
      <c r="Q42" s="40">
        <v>0</v>
      </c>
      <c r="S42" s="43" t="s">
        <v>875</v>
      </c>
    </row>
    <row r="43" spans="1:19" s="3" customFormat="1" ht="14.5">
      <c r="A43" s="44" t="str">
        <f>'P1'!A44</f>
        <v>ESPW034278</v>
      </c>
      <c r="B43" s="44" t="str">
        <f>'P1'!B44</f>
        <v>West Carclaze, St Austell</v>
      </c>
      <c r="C43" s="44" t="str">
        <f>'P1'!C44</f>
        <v>South West Water</v>
      </c>
      <c r="D43" s="9"/>
      <c r="E43" s="40">
        <v>0.17537519999999998</v>
      </c>
      <c r="F43" s="45">
        <v>0</v>
      </c>
      <c r="G43" s="45">
        <v>0</v>
      </c>
      <c r="H43" s="42" t="str">
        <f t="shared" si="1"/>
        <v/>
      </c>
      <c r="I43" s="40">
        <v>2.32769</v>
      </c>
      <c r="J43" s="93">
        <v>81.599999999999994</v>
      </c>
      <c r="K43" s="42">
        <f t="shared" si="2"/>
        <v>78.152363685200115</v>
      </c>
      <c r="L43" s="42">
        <v>78.152363685200115</v>
      </c>
      <c r="M43" s="45">
        <v>240</v>
      </c>
      <c r="N43" s="45">
        <v>22</v>
      </c>
      <c r="O43" s="48">
        <f>IF(N43&gt;0,(M43*N43)/(('P1'!K44+'P1'!P44)*1000),"")</f>
        <v>4.2822384428223845</v>
      </c>
      <c r="P43" s="45">
        <v>0</v>
      </c>
      <c r="Q43" s="40">
        <v>0</v>
      </c>
      <c r="S43" s="43" t="s">
        <v>876</v>
      </c>
    </row>
    <row r="44" spans="1:19" s="3" customFormat="1" ht="14.5">
      <c r="A44" s="44" t="str">
        <f>'P1'!A45</f>
        <v>ESPW034319</v>
      </c>
      <c r="B44" s="44" t="str">
        <f>'P1'!B45</f>
        <v>Whitford Road, Bromsgrove</v>
      </c>
      <c r="C44" s="44" t="str">
        <f>'P1'!C45</f>
        <v>Severn Trent Water</v>
      </c>
      <c r="D44" s="9"/>
      <c r="E44" s="40">
        <v>0.26398260000000001</v>
      </c>
      <c r="F44" s="45">
        <v>0</v>
      </c>
      <c r="G44" s="45">
        <v>0</v>
      </c>
      <c r="H44" s="42" t="str">
        <f t="shared" si="1"/>
        <v/>
      </c>
      <c r="I44" s="40">
        <v>5.1627099999999997</v>
      </c>
      <c r="J44" s="93">
        <v>93.6</v>
      </c>
      <c r="K44" s="42">
        <f t="shared" si="2"/>
        <v>151.1155016976935</v>
      </c>
      <c r="L44" s="42">
        <v>151.1155016976935</v>
      </c>
      <c r="M44" s="45">
        <v>0</v>
      </c>
      <c r="N44" s="45">
        <v>0</v>
      </c>
      <c r="O44" s="48" t="str">
        <f>IF(N44&gt;0,(M44*N44)/(('P1'!K45+'P1'!P45)*1000),"")</f>
        <v/>
      </c>
      <c r="P44" s="45">
        <v>0</v>
      </c>
      <c r="Q44" s="40">
        <v>0.48249999999999998</v>
      </c>
      <c r="S44" s="43" t="s">
        <v>877</v>
      </c>
    </row>
    <row r="45" spans="1:19" s="3" customFormat="1" ht="14.5">
      <c r="A45" s="44" t="str">
        <f>'P1'!A46</f>
        <v>ESPW034347</v>
      </c>
      <c r="B45" s="44" t="str">
        <f>'P1'!B46</f>
        <v>Back Lane, Sowerby</v>
      </c>
      <c r="C45" s="44" t="str">
        <f>'P1'!C46</f>
        <v>Yorkshire Water</v>
      </c>
      <c r="D45" s="9"/>
      <c r="E45" s="40">
        <v>0.11466839999999999</v>
      </c>
      <c r="F45" s="45">
        <v>0</v>
      </c>
      <c r="G45" s="45">
        <v>0</v>
      </c>
      <c r="H45" s="42" t="str">
        <f t="shared" si="1"/>
        <v/>
      </c>
      <c r="I45" s="40">
        <v>3.8749400000000001</v>
      </c>
      <c r="J45" s="93">
        <v>76.8</v>
      </c>
      <c r="K45" s="42">
        <f t="shared" si="2"/>
        <v>138.23273401826486</v>
      </c>
      <c r="L45" s="42">
        <v>138.23273401826486</v>
      </c>
      <c r="M45" s="45">
        <v>0</v>
      </c>
      <c r="N45" s="45">
        <v>0</v>
      </c>
      <c r="O45" s="48" t="str">
        <f>IF(N45&gt;0,(M45*N45)/(('P1'!K46+'P1'!P46)*1000),"")</f>
        <v/>
      </c>
      <c r="P45" s="45">
        <v>0</v>
      </c>
      <c r="Q45" s="40">
        <v>0</v>
      </c>
      <c r="S45" s="43" t="s">
        <v>878</v>
      </c>
    </row>
    <row r="46" spans="1:19" s="3" customFormat="1" ht="14.5">
      <c r="A46" s="44" t="str">
        <f>'P1'!A47</f>
        <v>ESPW034357</v>
      </c>
      <c r="B46" s="44" t="str">
        <f>'P1'!B47</f>
        <v>The Maltings, Haddenham</v>
      </c>
      <c r="C46" s="44" t="str">
        <f>'P1'!C47</f>
        <v>Thames Water</v>
      </c>
      <c r="D46" s="9"/>
      <c r="E46" s="40">
        <v>0.25601099999999999</v>
      </c>
      <c r="F46" s="45">
        <v>0</v>
      </c>
      <c r="G46" s="45">
        <v>0</v>
      </c>
      <c r="H46" s="42" t="str">
        <f t="shared" si="1"/>
        <v/>
      </c>
      <c r="I46" s="40">
        <v>7.8316600000000003</v>
      </c>
      <c r="J46" s="93">
        <v>204</v>
      </c>
      <c r="K46" s="42">
        <f t="shared" si="2"/>
        <v>105.17942519473543</v>
      </c>
      <c r="L46" s="42">
        <v>105.17942519473543</v>
      </c>
      <c r="M46" s="45">
        <v>0</v>
      </c>
      <c r="N46" s="45">
        <v>0</v>
      </c>
      <c r="O46" s="48" t="str">
        <f>IF(N46&gt;0,(M46*N46)/(('P1'!K47+'P1'!P47)*1000),"")</f>
        <v/>
      </c>
      <c r="P46" s="45">
        <v>0</v>
      </c>
      <c r="Q46" s="40">
        <v>3.5000000000000001E-3</v>
      </c>
      <c r="S46" s="43" t="s">
        <v>879</v>
      </c>
    </row>
    <row r="47" spans="1:19" s="3" customFormat="1" ht="14.5">
      <c r="A47" s="44" t="str">
        <f>'P1'!A48</f>
        <v>ESPW034422</v>
      </c>
      <c r="B47" s="44" t="str">
        <f>'P1'!B48</f>
        <v>Southport Road, Thornton</v>
      </c>
      <c r="C47" s="44" t="str">
        <f>'P1'!C48</f>
        <v>United Utilities</v>
      </c>
      <c r="D47" s="9"/>
      <c r="E47" s="40">
        <v>0.35485883999999995</v>
      </c>
      <c r="F47" s="45">
        <v>0</v>
      </c>
      <c r="G47" s="45">
        <v>0</v>
      </c>
      <c r="H47" s="42" t="str">
        <f t="shared" si="1"/>
        <v/>
      </c>
      <c r="I47" s="40">
        <v>10.340730000000001</v>
      </c>
      <c r="J47" s="93">
        <v>228</v>
      </c>
      <c r="K47" s="42">
        <f t="shared" si="2"/>
        <v>124.2577505407354</v>
      </c>
      <c r="L47" s="42">
        <v>124.2577505407354</v>
      </c>
      <c r="M47" s="45">
        <v>0</v>
      </c>
      <c r="N47" s="45">
        <v>0</v>
      </c>
      <c r="O47" s="48" t="str">
        <f>IF(N47&gt;0,(M47*N47)/(('P1'!K48+'P1'!P48)*1000),"")</f>
        <v/>
      </c>
      <c r="P47" s="45">
        <v>0</v>
      </c>
      <c r="Q47" s="40">
        <v>0</v>
      </c>
      <c r="S47" s="43" t="s">
        <v>880</v>
      </c>
    </row>
    <row r="48" spans="1:19" s="3" customFormat="1" ht="14.5">
      <c r="A48" s="44" t="str">
        <f>'P1'!A49</f>
        <v>ESPW034586</v>
      </c>
      <c r="B48" s="44" t="str">
        <f>'P1'!B49</f>
        <v>Mount Road, Gorton</v>
      </c>
      <c r="C48" s="44" t="str">
        <f>'P1'!C49</f>
        <v>United Utilities</v>
      </c>
      <c r="D48" s="9"/>
      <c r="E48" s="40" t="s">
        <v>851</v>
      </c>
      <c r="F48" s="45">
        <v>0</v>
      </c>
      <c r="G48" s="45">
        <v>0</v>
      </c>
      <c r="H48" s="42" t="str">
        <f t="shared" si="1"/>
        <v/>
      </c>
      <c r="I48" s="40" t="s">
        <v>851</v>
      </c>
      <c r="J48" s="93">
        <v>14.4</v>
      </c>
      <c r="K48" s="42" t="s">
        <v>377</v>
      </c>
      <c r="L48" s="42" t="s">
        <v>377</v>
      </c>
      <c r="M48" s="45">
        <v>0</v>
      </c>
      <c r="N48" s="45">
        <v>0</v>
      </c>
      <c r="O48" s="48" t="str">
        <f>IF(N48&gt;0,(M48*N48)/(('P1'!K49+'P1'!P49)*1000),"")</f>
        <v/>
      </c>
      <c r="P48" s="45">
        <v>0</v>
      </c>
      <c r="Q48" s="40">
        <v>0</v>
      </c>
      <c r="S48" s="43" t="s">
        <v>881</v>
      </c>
    </row>
    <row r="49" spans="1:19" s="3" customFormat="1" ht="26">
      <c r="A49" s="44" t="str">
        <f>'P1'!A50</f>
        <v>ESPW034592</v>
      </c>
      <c r="B49" s="44" t="str">
        <f>'P1'!B50</f>
        <v>Kennet Garden Village, Newmarket</v>
      </c>
      <c r="C49" s="44" t="str">
        <f>'P1'!C50</f>
        <v>Anglian Water</v>
      </c>
      <c r="D49" s="9"/>
      <c r="E49" s="40">
        <v>0.57732779999999995</v>
      </c>
      <c r="F49" s="45">
        <v>0</v>
      </c>
      <c r="G49" s="45">
        <v>0</v>
      </c>
      <c r="H49" s="42" t="str">
        <f t="shared" si="1"/>
        <v/>
      </c>
      <c r="I49" s="40">
        <v>14.055120000000001</v>
      </c>
      <c r="J49" s="93">
        <v>292.8</v>
      </c>
      <c r="K49" s="42">
        <f t="shared" si="2"/>
        <v>131.5135863462834</v>
      </c>
      <c r="L49" s="42">
        <v>131.5135863462834</v>
      </c>
      <c r="M49" s="45">
        <v>0</v>
      </c>
      <c r="N49" s="45">
        <v>0</v>
      </c>
      <c r="O49" s="48" t="str">
        <f>IF(N49&gt;0,(M49*N49)/(('P1'!K50+'P1'!P50)*1000),"")</f>
        <v/>
      </c>
      <c r="P49" s="45">
        <v>0</v>
      </c>
      <c r="Q49" s="40">
        <v>0</v>
      </c>
      <c r="S49" s="43" t="s">
        <v>882</v>
      </c>
    </row>
    <row r="50" spans="1:19" s="3" customFormat="1" ht="14.5">
      <c r="A50" s="44" t="str">
        <f>'P1'!A51</f>
        <v>ESPW034682</v>
      </c>
      <c r="B50" s="44" t="str">
        <f>'P1'!B51</f>
        <v>Harvino, Hunnington</v>
      </c>
      <c r="C50" s="44" t="str">
        <f>'P1'!C51</f>
        <v>South Staffs Water</v>
      </c>
      <c r="D50" s="9"/>
      <c r="E50" s="40">
        <v>0.25212100000000115</v>
      </c>
      <c r="F50" s="45">
        <v>0</v>
      </c>
      <c r="G50" s="45">
        <v>0</v>
      </c>
      <c r="H50" s="42" t="str">
        <f t="shared" si="1"/>
        <v/>
      </c>
      <c r="I50" s="40">
        <v>3.6088800000000001</v>
      </c>
      <c r="J50" s="93">
        <v>110.4</v>
      </c>
      <c r="K50" s="42">
        <f t="shared" si="2"/>
        <v>89.559261465157832</v>
      </c>
      <c r="L50" s="42">
        <v>89.559261465157832</v>
      </c>
      <c r="M50" s="45">
        <v>0</v>
      </c>
      <c r="N50" s="45">
        <v>0</v>
      </c>
      <c r="O50" s="48" t="str">
        <f>IF(N50&gt;0,(M50*N50)/(('P1'!K51+'P1'!P51)*1000),"")</f>
        <v/>
      </c>
      <c r="P50" s="45">
        <v>0</v>
      </c>
      <c r="Q50" s="40">
        <v>0</v>
      </c>
      <c r="S50" s="43" t="s">
        <v>883</v>
      </c>
    </row>
    <row r="51" spans="1:19" s="3" customFormat="1" ht="26">
      <c r="A51" s="44" t="str">
        <f>'P1'!A52</f>
        <v>ESPW034763</v>
      </c>
      <c r="B51" s="44" t="str">
        <f>'P1'!B52</f>
        <v>Seaham Garden Village, Durham</v>
      </c>
      <c r="C51" s="44" t="str">
        <f>'P1'!C52</f>
        <v>Northumbrian Water</v>
      </c>
      <c r="D51" s="9"/>
      <c r="E51" s="40">
        <v>0.77349047999999987</v>
      </c>
      <c r="F51" s="45">
        <v>0</v>
      </c>
      <c r="G51" s="45">
        <v>0</v>
      </c>
      <c r="H51" s="42" t="str">
        <f t="shared" si="1"/>
        <v/>
      </c>
      <c r="I51" s="40">
        <v>11.98011</v>
      </c>
      <c r="J51" s="93">
        <v>326.39999999999998</v>
      </c>
      <c r="K51" s="42">
        <f t="shared" si="2"/>
        <v>100.558269540693</v>
      </c>
      <c r="L51" s="42">
        <v>100.558269540693</v>
      </c>
      <c r="M51" s="45">
        <v>0</v>
      </c>
      <c r="N51" s="45">
        <v>0</v>
      </c>
      <c r="O51" s="48" t="str">
        <f>IF(N51&gt;0,(M51*N51)/(('P1'!K52+'P1'!P52)*1000),"")</f>
        <v/>
      </c>
      <c r="P51" s="45">
        <v>0</v>
      </c>
      <c r="Q51" s="40">
        <v>0</v>
      </c>
      <c r="S51" s="43" t="s">
        <v>884</v>
      </c>
    </row>
    <row r="52" spans="1:19" s="3" customFormat="1" ht="14.5">
      <c r="A52" s="44" t="str">
        <f>'P1'!A53</f>
        <v>ESPW034795</v>
      </c>
      <c r="B52" s="44" t="str">
        <f>'P1'!B53</f>
        <v>Foundry Lea, Bridport</v>
      </c>
      <c r="C52" s="44" t="str">
        <f>'P1'!C53</f>
        <v>Wessex Water</v>
      </c>
      <c r="D52" s="9"/>
      <c r="E52" s="40">
        <v>0</v>
      </c>
      <c r="F52" s="45">
        <v>0</v>
      </c>
      <c r="G52" s="45">
        <v>0</v>
      </c>
      <c r="H52" s="42" t="str">
        <f t="shared" si="1"/>
        <v/>
      </c>
      <c r="I52" s="40">
        <v>0</v>
      </c>
      <c r="J52" s="93">
        <v>0</v>
      </c>
      <c r="K52" s="42">
        <v>0</v>
      </c>
      <c r="L52" s="42">
        <v>0</v>
      </c>
      <c r="M52" s="45">
        <v>0</v>
      </c>
      <c r="N52" s="45">
        <v>0</v>
      </c>
      <c r="O52" s="48" t="str">
        <f>IF(N52&gt;0,(M52*N52)/(('P1'!K53+'P1'!P53)*1000),"")</f>
        <v/>
      </c>
      <c r="P52" s="45">
        <v>0</v>
      </c>
      <c r="Q52" s="40">
        <v>0</v>
      </c>
      <c r="S52" s="43" t="s">
        <v>885</v>
      </c>
    </row>
    <row r="53" spans="1:19" s="3" customFormat="1" ht="26">
      <c r="A53" s="44" t="str">
        <f>'P1'!A54</f>
        <v>ESPW034818</v>
      </c>
      <c r="B53" s="44" t="str">
        <f>'P1'!B54</f>
        <v>Farm View Road, Kirkby in Ashfield</v>
      </c>
      <c r="C53" s="44" t="str">
        <f>'P1'!C54</f>
        <v>Severn Trent Water</v>
      </c>
      <c r="D53" s="9"/>
      <c r="E53" s="40" t="s">
        <v>851</v>
      </c>
      <c r="F53" s="45">
        <v>0</v>
      </c>
      <c r="G53" s="45">
        <v>0</v>
      </c>
      <c r="H53" s="42" t="str">
        <f t="shared" si="1"/>
        <v/>
      </c>
      <c r="I53" s="40" t="s">
        <v>851</v>
      </c>
      <c r="J53" s="93">
        <v>24</v>
      </c>
      <c r="K53" s="42" t="s">
        <v>377</v>
      </c>
      <c r="L53" s="42" t="s">
        <v>377</v>
      </c>
      <c r="M53" s="45">
        <v>0</v>
      </c>
      <c r="N53" s="45">
        <v>0</v>
      </c>
      <c r="O53" s="48" t="str">
        <f>IF(N53&gt;0,(M53*N53)/(('P1'!K54+'P1'!P54)*1000),"")</f>
        <v/>
      </c>
      <c r="P53" s="45">
        <v>0</v>
      </c>
      <c r="Q53" s="40">
        <v>0</v>
      </c>
      <c r="S53" s="43" t="s">
        <v>886</v>
      </c>
    </row>
    <row r="54" spans="1:19" s="3" customFormat="1" ht="14.5">
      <c r="A54" s="44" t="str">
        <f>'P1'!A55</f>
        <v>ESPW035043</v>
      </c>
      <c r="B54" s="44" t="str">
        <f>'P1'!B55</f>
        <v>Coventry Meggitt, Coventry</v>
      </c>
      <c r="C54" s="44" t="str">
        <f>'P1'!C55</f>
        <v>Severn Trent Water</v>
      </c>
      <c r="D54" s="9"/>
      <c r="E54" s="40">
        <v>0.26545427999999999</v>
      </c>
      <c r="F54" s="45">
        <v>0</v>
      </c>
      <c r="G54" s="45">
        <v>0</v>
      </c>
      <c r="H54" s="42" t="str">
        <f t="shared" si="1"/>
        <v/>
      </c>
      <c r="I54" s="40">
        <v>11.581799999999999</v>
      </c>
      <c r="J54" s="93">
        <v>261.60000000000002</v>
      </c>
      <c r="K54" s="42">
        <f t="shared" si="2"/>
        <v>121.29571446525071</v>
      </c>
      <c r="L54" s="42">
        <v>121.29571446525071</v>
      </c>
      <c r="M54" s="45">
        <v>0</v>
      </c>
      <c r="N54" s="45">
        <v>0</v>
      </c>
      <c r="O54" s="48" t="str">
        <f>IF(N54&gt;0,(M54*N54)/(('P1'!K55+'P1'!P55)*1000),"")</f>
        <v/>
      </c>
      <c r="P54" s="45">
        <v>0</v>
      </c>
      <c r="Q54" s="40">
        <v>0</v>
      </c>
      <c r="S54" s="43" t="s">
        <v>887</v>
      </c>
    </row>
    <row r="55" spans="1:19" s="3" customFormat="1" ht="14.5">
      <c r="A55" s="44" t="str">
        <f>'P1'!A56</f>
        <v>ESPW035290</v>
      </c>
      <c r="B55" s="44" t="str">
        <f>'P1'!B56</f>
        <v>Harlington West, Dunstable</v>
      </c>
      <c r="C55" s="44" t="str">
        <f>'P1'!C56</f>
        <v>Anglian Water</v>
      </c>
      <c r="D55" s="9"/>
      <c r="E55" s="40">
        <v>0.25919963999999995</v>
      </c>
      <c r="F55" s="45">
        <v>0</v>
      </c>
      <c r="G55" s="45">
        <v>0</v>
      </c>
      <c r="H55" s="42" t="str">
        <f t="shared" si="1"/>
        <v/>
      </c>
      <c r="I55" s="40">
        <v>2.63144</v>
      </c>
      <c r="J55" s="93">
        <v>74.400000000000006</v>
      </c>
      <c r="K55" s="42">
        <f t="shared" si="2"/>
        <v>96.900869052879642</v>
      </c>
      <c r="L55" s="42">
        <v>96.900869052879642</v>
      </c>
      <c r="M55" s="45">
        <v>599</v>
      </c>
      <c r="N55" s="45">
        <v>10</v>
      </c>
      <c r="O55" s="48">
        <f>IF(N55&gt;0,(M55*N55)/(('P1'!K56+'P1'!P56)*1000),"")</f>
        <v>14.937655860349127</v>
      </c>
      <c r="P55" s="45">
        <v>0</v>
      </c>
      <c r="Q55" s="40">
        <v>0</v>
      </c>
      <c r="S55" s="43" t="s">
        <v>888</v>
      </c>
    </row>
    <row r="56" spans="1:19" s="3" customFormat="1" ht="26">
      <c r="A56" s="44" t="str">
        <f>'P1'!A57</f>
        <v>ESPW035354</v>
      </c>
      <c r="B56" s="44" t="str">
        <f>'P1'!B57</f>
        <v>Hollingworth Road, Littleborough</v>
      </c>
      <c r="C56" s="44" t="str">
        <f>'P1'!C57</f>
        <v>United Utilities</v>
      </c>
      <c r="D56" s="9"/>
      <c r="E56" s="40">
        <v>0.17537520000000001</v>
      </c>
      <c r="F56" s="45">
        <v>0</v>
      </c>
      <c r="G56" s="45">
        <v>0</v>
      </c>
      <c r="H56" s="42" t="str">
        <f t="shared" si="1"/>
        <v/>
      </c>
      <c r="I56" s="40">
        <v>2.37338</v>
      </c>
      <c r="J56" s="93">
        <v>67.2</v>
      </c>
      <c r="K56" s="42">
        <f t="shared" si="2"/>
        <v>96.762067840834973</v>
      </c>
      <c r="L56" s="42">
        <v>96.762067840834973</v>
      </c>
      <c r="M56" s="45">
        <v>0</v>
      </c>
      <c r="N56" s="45">
        <v>0</v>
      </c>
      <c r="O56" s="48" t="str">
        <f>IF(N56&gt;0,(M56*N56)/(('P1'!K57+'P1'!P57)*1000),"")</f>
        <v/>
      </c>
      <c r="P56" s="45">
        <v>0</v>
      </c>
      <c r="Q56" s="40">
        <v>0</v>
      </c>
      <c r="S56" s="43" t="s">
        <v>889</v>
      </c>
    </row>
    <row r="57" spans="1:19" s="3" customFormat="1" ht="14.5">
      <c r="A57" s="44" t="str">
        <f>'P1'!A58</f>
        <v>ESPW035466</v>
      </c>
      <c r="B57" s="44" t="str">
        <f>'P1'!B58</f>
        <v>The Lakes, Curborough</v>
      </c>
      <c r="C57" s="44" t="str">
        <f>'P1'!C58</f>
        <v>South Staffs Water</v>
      </c>
      <c r="D57" s="9"/>
      <c r="E57" s="40">
        <v>0.21854448000000001</v>
      </c>
      <c r="F57" s="45">
        <v>0</v>
      </c>
      <c r="G57" s="45">
        <v>0</v>
      </c>
      <c r="H57" s="42" t="str">
        <f t="shared" si="1"/>
        <v/>
      </c>
      <c r="I57" s="40">
        <v>1.9651400000000001</v>
      </c>
      <c r="J57" s="93">
        <v>67.2</v>
      </c>
      <c r="K57" s="42">
        <f t="shared" si="2"/>
        <v>80.118232224396607</v>
      </c>
      <c r="L57" s="42">
        <v>80.118232224396607</v>
      </c>
      <c r="M57" s="45">
        <v>288</v>
      </c>
      <c r="N57" s="45">
        <v>25</v>
      </c>
      <c r="O57" s="48">
        <f>IF(N57&gt;0,(M57*N57)/(('P1'!K58+'P1'!P58)*1000),"")</f>
        <v>10.603829160530191</v>
      </c>
      <c r="P57" s="45">
        <v>0</v>
      </c>
      <c r="Q57" s="40">
        <v>0</v>
      </c>
      <c r="S57" s="43" t="s">
        <v>890</v>
      </c>
    </row>
    <row r="58" spans="1:19" s="3" customFormat="1" ht="14.5">
      <c r="A58" s="44" t="str">
        <f>'P1'!A59</f>
        <v>ESPW035500</v>
      </c>
      <c r="B58" s="44" t="str">
        <f>'P1'!B59</f>
        <v>Omega 7, Warrington</v>
      </c>
      <c r="C58" s="44" t="str">
        <f>'P1'!C59</f>
        <v>United Utilities</v>
      </c>
      <c r="D58" s="9"/>
      <c r="E58" s="40" t="s">
        <v>851</v>
      </c>
      <c r="F58" s="45">
        <v>0</v>
      </c>
      <c r="G58" s="45">
        <v>0</v>
      </c>
      <c r="H58" s="42" t="str">
        <f t="shared" si="1"/>
        <v/>
      </c>
      <c r="I58" s="40" t="s">
        <v>851</v>
      </c>
      <c r="J58" s="93">
        <v>24</v>
      </c>
      <c r="K58" s="42" t="s">
        <v>377</v>
      </c>
      <c r="L58" s="42" t="s">
        <v>377</v>
      </c>
      <c r="M58" s="45">
        <v>0</v>
      </c>
      <c r="N58" s="45">
        <v>0</v>
      </c>
      <c r="O58" s="48" t="str">
        <f>IF(N58&gt;0,(M58*N58)/(('P1'!K59+'P1'!P59)*1000),"")</f>
        <v/>
      </c>
      <c r="P58" s="45">
        <v>0</v>
      </c>
      <c r="Q58" s="40">
        <v>0</v>
      </c>
      <c r="S58" s="43" t="s">
        <v>891</v>
      </c>
    </row>
    <row r="59" spans="1:19" s="3" customFormat="1" ht="14.5">
      <c r="A59" s="44" t="str">
        <f>'P1'!A60</f>
        <v>ESPW035513</v>
      </c>
      <c r="B59" s="44" t="str">
        <f>'P1'!B60</f>
        <v>Wilford Lane, West Bridgford</v>
      </c>
      <c r="C59" s="44" t="str">
        <f>'P1'!C60</f>
        <v>Severn Trent Water</v>
      </c>
      <c r="D59" s="9"/>
      <c r="E59" s="40" t="s">
        <v>851</v>
      </c>
      <c r="F59" s="45">
        <v>0</v>
      </c>
      <c r="G59" s="45">
        <v>0</v>
      </c>
      <c r="H59" s="42" t="str">
        <f t="shared" si="1"/>
        <v/>
      </c>
      <c r="I59" s="40" t="s">
        <v>851</v>
      </c>
      <c r="J59" s="93">
        <v>14.4</v>
      </c>
      <c r="K59" s="42" t="s">
        <v>377</v>
      </c>
      <c r="L59" s="42" t="s">
        <v>377</v>
      </c>
      <c r="M59" s="45">
        <v>0</v>
      </c>
      <c r="N59" s="45">
        <v>0</v>
      </c>
      <c r="O59" s="48" t="str">
        <f>IF(N59&gt;0,(M59*N59)/(('P1'!K60+'P1'!P60)*1000),"")</f>
        <v/>
      </c>
      <c r="P59" s="45">
        <v>0</v>
      </c>
      <c r="Q59" s="40">
        <v>0</v>
      </c>
      <c r="S59" s="43" t="s">
        <v>892</v>
      </c>
    </row>
    <row r="60" spans="1:19" s="3" customFormat="1" ht="14.5">
      <c r="A60" s="44" t="str">
        <f>'P1'!A61</f>
        <v>ESPW035837</v>
      </c>
      <c r="B60" s="44" t="str">
        <f>'P1'!B61</f>
        <v>Falcon Quarter, Huntingdon</v>
      </c>
      <c r="C60" s="44" t="str">
        <f>'P1'!C61</f>
        <v>Anglian Water</v>
      </c>
      <c r="D60" s="9"/>
      <c r="E60" s="40" t="s">
        <v>851</v>
      </c>
      <c r="F60" s="45">
        <v>0</v>
      </c>
      <c r="G60" s="45">
        <v>0</v>
      </c>
      <c r="H60" s="42" t="str">
        <f t="shared" si="1"/>
        <v/>
      </c>
      <c r="I60" s="40" t="s">
        <v>851</v>
      </c>
      <c r="J60" s="93">
        <v>14.4</v>
      </c>
      <c r="K60" s="42" t="s">
        <v>377</v>
      </c>
      <c r="L60" s="42" t="s">
        <v>377</v>
      </c>
      <c r="M60" s="45">
        <v>0</v>
      </c>
      <c r="N60" s="45">
        <v>0</v>
      </c>
      <c r="O60" s="48" t="str">
        <f>IF(N60&gt;0,(M60*N60)/(('P1'!K61+'P1'!P61)*1000),"")</f>
        <v/>
      </c>
      <c r="P60" s="45">
        <v>0</v>
      </c>
      <c r="Q60" s="40">
        <v>0</v>
      </c>
      <c r="S60" s="43" t="s">
        <v>893</v>
      </c>
    </row>
    <row r="61" spans="1:19" s="3" customFormat="1" ht="14.5">
      <c r="A61" s="44" t="str">
        <f>'P1'!A62</f>
        <v>ESPW035987</v>
      </c>
      <c r="B61" s="44" t="str">
        <f>'P1'!B62</f>
        <v>Hollygate Lane, Cotsgrave</v>
      </c>
      <c r="C61" s="44" t="str">
        <f>'P1'!C62</f>
        <v>Severn Trent Water</v>
      </c>
      <c r="D61" s="9"/>
      <c r="E61" s="40" t="s">
        <v>851</v>
      </c>
      <c r="F61" s="45">
        <v>0</v>
      </c>
      <c r="G61" s="45">
        <v>0</v>
      </c>
      <c r="H61" s="42" t="str">
        <f t="shared" si="1"/>
        <v/>
      </c>
      <c r="I61" s="40" t="s">
        <v>851</v>
      </c>
      <c r="J61" s="93">
        <v>2.4</v>
      </c>
      <c r="K61" s="42" t="s">
        <v>377</v>
      </c>
      <c r="L61" s="42" t="s">
        <v>377</v>
      </c>
      <c r="M61" s="45">
        <v>0</v>
      </c>
      <c r="N61" s="45">
        <v>0</v>
      </c>
      <c r="O61" s="48" t="str">
        <f>IF(N61&gt;0,(M61*N61)/(('P1'!K62+'P1'!P62)*1000),"")</f>
        <v/>
      </c>
      <c r="P61" s="45">
        <v>0</v>
      </c>
      <c r="Q61" s="40">
        <v>0</v>
      </c>
      <c r="S61" s="43" t="s">
        <v>894</v>
      </c>
    </row>
    <row r="62" spans="1:19" s="3" customFormat="1" ht="14.5">
      <c r="A62" s="44" t="str">
        <f>'P1'!A63</f>
        <v>ESPW035988</v>
      </c>
      <c r="B62" s="44" t="str">
        <f>'P1'!B63</f>
        <v>Norwood Lane, Peterborough</v>
      </c>
      <c r="C62" s="44" t="str">
        <f>'P1'!C63</f>
        <v>Anglian Water</v>
      </c>
      <c r="D62" s="9"/>
      <c r="E62" s="40" t="s">
        <v>851</v>
      </c>
      <c r="F62" s="45">
        <v>0</v>
      </c>
      <c r="G62" s="45">
        <v>0</v>
      </c>
      <c r="H62" s="42" t="str">
        <f t="shared" si="1"/>
        <v/>
      </c>
      <c r="I62" s="40" t="s">
        <v>851</v>
      </c>
      <c r="J62" s="93">
        <v>40.799999999999997</v>
      </c>
      <c r="K62" s="42" t="s">
        <v>377</v>
      </c>
      <c r="L62" s="42" t="s">
        <v>377</v>
      </c>
      <c r="M62" s="45">
        <v>0</v>
      </c>
      <c r="N62" s="45">
        <v>0</v>
      </c>
      <c r="O62" s="48" t="str">
        <f>IF(N62&gt;0,(M62*N62)/(('P1'!K63+'P1'!P63)*1000),"")</f>
        <v/>
      </c>
      <c r="P62" s="45">
        <v>0</v>
      </c>
      <c r="Q62" s="40">
        <v>0</v>
      </c>
      <c r="S62" s="43" t="s">
        <v>895</v>
      </c>
    </row>
    <row r="63" spans="1:19" s="3" customFormat="1" ht="26">
      <c r="A63" s="44" t="str">
        <f>'P1'!A64</f>
        <v>ESPW036011</v>
      </c>
      <c r="B63" s="44" t="str">
        <f>'P1'!B64</f>
        <v>Keresley (Site 1 &amp; 2), Warwickshire</v>
      </c>
      <c r="C63" s="44" t="str">
        <f>'P1'!C64</f>
        <v>Severn Trent Water</v>
      </c>
      <c r="D63" s="9"/>
      <c r="E63" s="40" t="s">
        <v>851</v>
      </c>
      <c r="F63" s="45">
        <v>0</v>
      </c>
      <c r="G63" s="45">
        <v>0</v>
      </c>
      <c r="H63" s="42" t="str">
        <f t="shared" si="1"/>
        <v/>
      </c>
      <c r="I63" s="40" t="s">
        <v>851</v>
      </c>
      <c r="J63" s="93">
        <v>14.4</v>
      </c>
      <c r="K63" s="42" t="s">
        <v>377</v>
      </c>
      <c r="L63" s="42" t="s">
        <v>377</v>
      </c>
      <c r="M63" s="45">
        <v>0</v>
      </c>
      <c r="N63" s="45">
        <v>0</v>
      </c>
      <c r="O63" s="48" t="str">
        <f>IF(N63&gt;0,(M63*N63)/(('P1'!K64+'P1'!P64)*1000),"")</f>
        <v/>
      </c>
      <c r="P63" s="45">
        <v>0</v>
      </c>
      <c r="Q63" s="40">
        <v>0</v>
      </c>
      <c r="S63" s="43" t="s">
        <v>896</v>
      </c>
    </row>
    <row r="64" spans="1:19" s="3" customFormat="1" ht="14.5">
      <c r="A64" s="44" t="str">
        <f>'P1'!A65</f>
        <v>ESPW036052</v>
      </c>
      <c r="B64" s="44" t="str">
        <f>'P1'!B65</f>
        <v>Deacons Close, Warrington</v>
      </c>
      <c r="C64" s="44" t="str">
        <f>'P1'!C65</f>
        <v>United Utilities</v>
      </c>
      <c r="D64" s="9"/>
      <c r="E64" s="40" t="s">
        <v>851</v>
      </c>
      <c r="F64" s="45">
        <v>0</v>
      </c>
      <c r="G64" s="45">
        <v>0</v>
      </c>
      <c r="H64" s="42" t="str">
        <f t="shared" si="1"/>
        <v/>
      </c>
      <c r="I64" s="40" t="s">
        <v>851</v>
      </c>
      <c r="J64" s="93">
        <v>7.2</v>
      </c>
      <c r="K64" s="42" t="s">
        <v>377</v>
      </c>
      <c r="L64" s="42" t="s">
        <v>377</v>
      </c>
      <c r="M64" s="45">
        <v>0</v>
      </c>
      <c r="N64" s="45">
        <v>0</v>
      </c>
      <c r="O64" s="48" t="str">
        <f>IF(N64&gt;0,(M64*N64)/(('P1'!K65+'P1'!P65)*1000),"")</f>
        <v/>
      </c>
      <c r="P64" s="45">
        <v>0</v>
      </c>
      <c r="Q64" s="40">
        <v>0</v>
      </c>
      <c r="S64" s="43" t="s">
        <v>897</v>
      </c>
    </row>
    <row r="65" spans="1:19" s="3" customFormat="1" ht="14.5">
      <c r="A65" s="44" t="str">
        <f>'P1'!A66</f>
        <v>ESPW036055</v>
      </c>
      <c r="B65" s="44" t="str">
        <f>'P1'!B66</f>
        <v>Hungerhill, Edenthorpe</v>
      </c>
      <c r="C65" s="44" t="str">
        <f>'P1'!C66</f>
        <v>Yorkshire Water</v>
      </c>
      <c r="D65" s="9"/>
      <c r="E65" s="40" t="s">
        <v>851</v>
      </c>
      <c r="F65" s="45">
        <v>0</v>
      </c>
      <c r="G65" s="45">
        <v>0</v>
      </c>
      <c r="H65" s="42" t="str">
        <f t="shared" si="1"/>
        <v/>
      </c>
      <c r="I65" s="40" t="s">
        <v>851</v>
      </c>
      <c r="J65" s="93">
        <v>117.6</v>
      </c>
      <c r="K65" s="42" t="s">
        <v>377</v>
      </c>
      <c r="L65" s="42" t="s">
        <v>377</v>
      </c>
      <c r="M65" s="45">
        <v>0</v>
      </c>
      <c r="N65" s="45">
        <v>0</v>
      </c>
      <c r="O65" s="48" t="str">
        <f>IF(N65&gt;0,(M65*N65)/(('P1'!K66+'P1'!P66)*1000),"")</f>
        <v/>
      </c>
      <c r="P65" s="45">
        <v>0</v>
      </c>
      <c r="Q65" s="40">
        <v>0</v>
      </c>
      <c r="S65" s="43" t="s">
        <v>898</v>
      </c>
    </row>
    <row r="66" spans="1:19" s="3" customFormat="1" ht="14.5">
      <c r="A66" s="44" t="str">
        <f>'P1'!A67</f>
        <v>ESPW036056</v>
      </c>
      <c r="B66" s="44" t="str">
        <f>'P1'!B67</f>
        <v>Goosnargh Lane, Preston</v>
      </c>
      <c r="C66" s="44" t="str">
        <f>'P1'!C67</f>
        <v>United Utilities</v>
      </c>
      <c r="D66" s="9"/>
      <c r="E66" s="40" t="s">
        <v>851</v>
      </c>
      <c r="F66" s="45">
        <v>0</v>
      </c>
      <c r="G66" s="45">
        <v>0</v>
      </c>
      <c r="H66" s="42" t="str">
        <f t="shared" si="1"/>
        <v/>
      </c>
      <c r="I66" s="40" t="s">
        <v>851</v>
      </c>
      <c r="J66" s="93">
        <v>9.6</v>
      </c>
      <c r="K66" s="42" t="s">
        <v>377</v>
      </c>
      <c r="L66" s="42" t="s">
        <v>377</v>
      </c>
      <c r="M66" s="45">
        <v>0</v>
      </c>
      <c r="N66" s="45">
        <v>0</v>
      </c>
      <c r="O66" s="48" t="str">
        <f>IF(N66&gt;0,(M66*N66)/(('P1'!K67+'P1'!P67)*1000),"")</f>
        <v/>
      </c>
      <c r="P66" s="45">
        <v>0</v>
      </c>
      <c r="Q66" s="40">
        <v>0</v>
      </c>
      <c r="S66" s="43" t="s">
        <v>899</v>
      </c>
    </row>
    <row r="67" spans="1:19" s="3" customFormat="1" ht="14.5">
      <c r="A67" s="44" t="str">
        <f>'P1'!A68</f>
        <v>ESPW036057</v>
      </c>
      <c r="B67" s="44" t="str">
        <f>'P1'!B68</f>
        <v>Standen Hall Drive, Burnley</v>
      </c>
      <c r="C67" s="44" t="str">
        <f>'P1'!C68</f>
        <v>United Utilities</v>
      </c>
      <c r="D67" s="9"/>
      <c r="E67" s="40" t="s">
        <v>851</v>
      </c>
      <c r="F67" s="45">
        <v>0</v>
      </c>
      <c r="G67" s="45">
        <v>0</v>
      </c>
      <c r="H67" s="42" t="str">
        <f t="shared" si="1"/>
        <v/>
      </c>
      <c r="I67" s="40" t="s">
        <v>851</v>
      </c>
      <c r="J67" s="93">
        <v>14.4</v>
      </c>
      <c r="K67" s="42" t="s">
        <v>377</v>
      </c>
      <c r="L67" s="42" t="s">
        <v>377</v>
      </c>
      <c r="M67" s="45">
        <v>0</v>
      </c>
      <c r="N67" s="45">
        <v>0</v>
      </c>
      <c r="O67" s="48" t="str">
        <f>IF(N67&gt;0,(M67*N67)/(('P1'!K68+'P1'!P68)*1000),"")</f>
        <v/>
      </c>
      <c r="P67" s="45">
        <v>0</v>
      </c>
      <c r="Q67" s="40">
        <v>0</v>
      </c>
      <c r="S67" s="43" t="s">
        <v>900</v>
      </c>
    </row>
    <row r="68" spans="1:19" s="3" customFormat="1" ht="14.5">
      <c r="A68" s="44" t="str">
        <f>'P1'!A69</f>
        <v>ESPW036058</v>
      </c>
      <c r="B68" s="44" t="str">
        <f>'P1'!B69</f>
        <v>Wheatley Lane, Barrowford</v>
      </c>
      <c r="C68" s="44" t="str">
        <f>'P1'!C69</f>
        <v>United Utilities</v>
      </c>
      <c r="D68" s="9"/>
      <c r="E68" s="40" t="s">
        <v>851</v>
      </c>
      <c r="F68" s="45">
        <v>0</v>
      </c>
      <c r="G68" s="45">
        <v>0</v>
      </c>
      <c r="H68" s="42" t="str">
        <f t="shared" si="1"/>
        <v/>
      </c>
      <c r="I68" s="40" t="s">
        <v>851</v>
      </c>
      <c r="J68" s="93">
        <v>2.4</v>
      </c>
      <c r="K68" s="42" t="s">
        <v>377</v>
      </c>
      <c r="L68" s="42" t="s">
        <v>377</v>
      </c>
      <c r="M68" s="45">
        <v>0</v>
      </c>
      <c r="N68" s="45">
        <v>0</v>
      </c>
      <c r="O68" s="48" t="str">
        <f>IF(N68&gt;0,(M68*N68)/(('P1'!K69+'P1'!P69)*1000),"")</f>
        <v/>
      </c>
      <c r="P68" s="45">
        <v>0</v>
      </c>
      <c r="Q68" s="40">
        <v>0</v>
      </c>
      <c r="S68" s="43" t="s">
        <v>901</v>
      </c>
    </row>
    <row r="69" spans="1:19" s="3" customFormat="1" ht="14.5">
      <c r="A69" s="44" t="str">
        <f>'P1'!A70</f>
        <v>ESPW036067</v>
      </c>
      <c r="B69" s="44" t="str">
        <f>'P1'!B70</f>
        <v>Holden Fold, Blackburn</v>
      </c>
      <c r="C69" s="44" t="str">
        <f>'P1'!C70</f>
        <v>United Utilities</v>
      </c>
      <c r="D69" s="9"/>
      <c r="E69" s="40" t="s">
        <v>851</v>
      </c>
      <c r="F69" s="45">
        <v>0</v>
      </c>
      <c r="G69" s="45">
        <v>0</v>
      </c>
      <c r="H69" s="42" t="str">
        <f t="shared" si="1"/>
        <v/>
      </c>
      <c r="I69" s="40" t="s">
        <v>851</v>
      </c>
      <c r="J69" s="93">
        <v>2.4</v>
      </c>
      <c r="K69" s="42" t="s">
        <v>377</v>
      </c>
      <c r="L69" s="42" t="s">
        <v>377</v>
      </c>
      <c r="M69" s="45">
        <v>0</v>
      </c>
      <c r="N69" s="45">
        <v>0</v>
      </c>
      <c r="O69" s="48" t="str">
        <f>IF(N69&gt;0,(M69*N69)/(('P1'!K70+'P1'!P70)*1000),"")</f>
        <v/>
      </c>
      <c r="P69" s="45">
        <v>0</v>
      </c>
      <c r="Q69" s="40">
        <v>0</v>
      </c>
      <c r="S69" s="43" t="s">
        <v>902</v>
      </c>
    </row>
    <row r="70" spans="1:19" s="3" customFormat="1" ht="14.5">
      <c r="A70" s="44" t="str">
        <f>'P1'!A71</f>
        <v>ESPW036124</v>
      </c>
      <c r="B70" s="44" t="str">
        <f>'P1'!B71</f>
        <v>York Gardens, Spalding</v>
      </c>
      <c r="C70" s="44" t="str">
        <f>'P1'!C71</f>
        <v>Anglian Water</v>
      </c>
      <c r="D70" s="9"/>
      <c r="E70" s="40" t="s">
        <v>851</v>
      </c>
      <c r="F70" s="45">
        <v>0</v>
      </c>
      <c r="G70" s="45">
        <v>0</v>
      </c>
      <c r="H70" s="42" t="str">
        <f t="shared" si="1"/>
        <v/>
      </c>
      <c r="I70" s="40" t="s">
        <v>851</v>
      </c>
      <c r="J70" s="93">
        <v>2.4</v>
      </c>
      <c r="K70" s="42" t="s">
        <v>377</v>
      </c>
      <c r="L70" s="42" t="s">
        <v>377</v>
      </c>
      <c r="M70" s="45">
        <v>0</v>
      </c>
      <c r="N70" s="45">
        <v>0</v>
      </c>
      <c r="O70" s="48" t="str">
        <f>IF(N70&gt;0,(M70*N70)/(('P1'!K71+'P1'!P71)*1000),"")</f>
        <v/>
      </c>
      <c r="P70" s="45">
        <v>0</v>
      </c>
      <c r="Q70" s="40">
        <v>0</v>
      </c>
      <c r="S70" s="43" t="s">
        <v>903</v>
      </c>
    </row>
    <row r="71" spans="1:19" s="3" customFormat="1" ht="14.5">
      <c r="A71" s="44" t="str">
        <f>'P1'!A72</f>
        <v>ESPW036133</v>
      </c>
      <c r="B71" s="44" t="str">
        <f>'P1'!B72</f>
        <v>Biggs Lane, Barkham</v>
      </c>
      <c r="C71" s="44" t="str">
        <f>'P1'!C72</f>
        <v>Thames Water</v>
      </c>
      <c r="D71" s="9"/>
      <c r="E71" s="40" t="s">
        <v>851</v>
      </c>
      <c r="F71" s="45">
        <v>0</v>
      </c>
      <c r="G71" s="45">
        <v>0</v>
      </c>
      <c r="H71" s="42" t="str">
        <f t="shared" si="1"/>
        <v/>
      </c>
      <c r="I71" s="40" t="s">
        <v>851</v>
      </c>
      <c r="J71" s="93">
        <v>31.2</v>
      </c>
      <c r="K71" s="42" t="s">
        <v>377</v>
      </c>
      <c r="L71" s="42" t="s">
        <v>377</v>
      </c>
      <c r="M71" s="45">
        <v>0</v>
      </c>
      <c r="N71" s="45">
        <v>0</v>
      </c>
      <c r="O71" s="48" t="str">
        <f>IF(N71&gt;0,(M71*N71)/(('P1'!K72+'P1'!P72)*1000),"")</f>
        <v/>
      </c>
      <c r="P71" s="45">
        <v>0</v>
      </c>
      <c r="Q71" s="40">
        <v>0</v>
      </c>
      <c r="S71" s="43" t="s">
        <v>904</v>
      </c>
    </row>
    <row r="72" spans="1:19" s="3" customFormat="1" ht="26">
      <c r="A72" s="44" t="str">
        <f>'P1'!A73</f>
        <v>ESPW036135</v>
      </c>
      <c r="B72" s="44" t="str">
        <f>'P1'!B73</f>
        <v>Grantham Road, Radcliffe-on-Trent</v>
      </c>
      <c r="C72" s="44" t="str">
        <f>'P1'!C73</f>
        <v>Severn Trent Water</v>
      </c>
      <c r="D72" s="9"/>
      <c r="E72" s="40" t="s">
        <v>851</v>
      </c>
      <c r="F72" s="45">
        <v>0</v>
      </c>
      <c r="G72" s="45">
        <v>0</v>
      </c>
      <c r="H72" s="42" t="str">
        <f t="shared" si="1"/>
        <v/>
      </c>
      <c r="I72" s="40" t="s">
        <v>851</v>
      </c>
      <c r="J72" s="93">
        <v>26.4</v>
      </c>
      <c r="K72" s="42" t="s">
        <v>377</v>
      </c>
      <c r="L72" s="42" t="s">
        <v>377</v>
      </c>
      <c r="M72" s="45">
        <v>0</v>
      </c>
      <c r="N72" s="45">
        <v>0</v>
      </c>
      <c r="O72" s="48" t="str">
        <f>IF(N72&gt;0,(M72*N72)/(('P1'!K73+'P1'!P73)*1000),"")</f>
        <v/>
      </c>
      <c r="P72" s="45">
        <v>0</v>
      </c>
      <c r="Q72" s="40">
        <v>0</v>
      </c>
      <c r="S72" s="43" t="s">
        <v>905</v>
      </c>
    </row>
    <row r="73" spans="1:19" s="3" customFormat="1" ht="14.5">
      <c r="A73" s="44" t="str">
        <f>'P1'!A74</f>
        <v>ESPW036150</v>
      </c>
      <c r="B73" s="44" t="str">
        <f>'P1'!B74</f>
        <v>Hooten Lane (Phase 1), Leigh</v>
      </c>
      <c r="C73" s="44" t="str">
        <f>'P1'!C74</f>
        <v>United Utilities</v>
      </c>
      <c r="D73" s="9"/>
      <c r="E73" s="40" t="s">
        <v>851</v>
      </c>
      <c r="F73" s="45">
        <v>0</v>
      </c>
      <c r="G73" s="45">
        <v>0</v>
      </c>
      <c r="H73" s="42" t="str">
        <f t="shared" si="1"/>
        <v/>
      </c>
      <c r="I73" s="40" t="s">
        <v>851</v>
      </c>
      <c r="J73" s="93">
        <v>26.4</v>
      </c>
      <c r="K73" s="42" t="s">
        <v>377</v>
      </c>
      <c r="L73" s="42" t="s">
        <v>377</v>
      </c>
      <c r="M73" s="45">
        <v>0</v>
      </c>
      <c r="N73" s="45">
        <v>0</v>
      </c>
      <c r="O73" s="48" t="str">
        <f>IF(N73&gt;0,(M73*N73)/(('P1'!K74+'P1'!P74)*1000),"")</f>
        <v/>
      </c>
      <c r="P73" s="45">
        <v>0</v>
      </c>
      <c r="Q73" s="40">
        <v>0</v>
      </c>
      <c r="S73" s="43" t="s">
        <v>906</v>
      </c>
    </row>
    <row r="74" spans="1:19" s="3" customFormat="1" ht="14.5">
      <c r="A74" s="44" t="str">
        <f>'P1'!A75</f>
        <v>ESPW036174</v>
      </c>
      <c r="B74" s="44" t="str">
        <f>'P1'!B75</f>
        <v>Boulton Moor, Derby</v>
      </c>
      <c r="C74" s="44" t="str">
        <f>'P1'!C75</f>
        <v>Severn Trent Water</v>
      </c>
      <c r="D74" s="9"/>
      <c r="E74" s="40" t="s">
        <v>851</v>
      </c>
      <c r="F74" s="45">
        <v>0</v>
      </c>
      <c r="G74" s="45">
        <v>0</v>
      </c>
      <c r="H74" s="42" t="str">
        <f t="shared" si="1"/>
        <v/>
      </c>
      <c r="I74" s="40" t="s">
        <v>851</v>
      </c>
      <c r="J74" s="93">
        <v>38.4</v>
      </c>
      <c r="K74" s="42" t="s">
        <v>377</v>
      </c>
      <c r="L74" s="42" t="s">
        <v>377</v>
      </c>
      <c r="M74" s="45">
        <v>0</v>
      </c>
      <c r="N74" s="45">
        <v>0</v>
      </c>
      <c r="O74" s="48" t="str">
        <f>IF(N74&gt;0,(M74*N74)/(('P1'!K75+'P1'!P75)*1000),"")</f>
        <v/>
      </c>
      <c r="P74" s="45">
        <v>0</v>
      </c>
      <c r="Q74" s="40">
        <v>0</v>
      </c>
      <c r="S74" s="43" t="s">
        <v>907</v>
      </c>
    </row>
    <row r="75" spans="1:19" s="3" customFormat="1" ht="26">
      <c r="A75" s="44" t="str">
        <f>'P1'!A76</f>
        <v>ESPW036178</v>
      </c>
      <c r="B75" s="44" t="str">
        <f>'P1'!B76</f>
        <v>Shurdington Road, Cheltenham</v>
      </c>
      <c r="C75" s="44" t="str">
        <f>'P1'!C76</f>
        <v>Severn Trent Water</v>
      </c>
      <c r="D75" s="9"/>
      <c r="E75" s="40" t="s">
        <v>851</v>
      </c>
      <c r="F75" s="45">
        <v>0</v>
      </c>
      <c r="G75" s="45">
        <v>0</v>
      </c>
      <c r="H75" s="42" t="str">
        <f t="shared" si="1"/>
        <v/>
      </c>
      <c r="I75" s="40" t="s">
        <v>851</v>
      </c>
      <c r="J75" s="93">
        <v>9.6</v>
      </c>
      <c r="K75" s="42" t="s">
        <v>377</v>
      </c>
      <c r="L75" s="42" t="s">
        <v>377</v>
      </c>
      <c r="M75" s="45">
        <v>0</v>
      </c>
      <c r="N75" s="45">
        <v>0</v>
      </c>
      <c r="O75" s="48" t="str">
        <f>IF(N75&gt;0,(M75*N75)/(('P1'!K76+'P1'!P76)*1000),"")</f>
        <v/>
      </c>
      <c r="P75" s="45">
        <v>0</v>
      </c>
      <c r="Q75" s="40">
        <v>0</v>
      </c>
      <c r="S75" s="43" t="s">
        <v>908</v>
      </c>
    </row>
    <row r="76" spans="1:19" s="3" customFormat="1" ht="14.5">
      <c r="A76" s="44" t="str">
        <f>'P1'!A77</f>
        <v>ESPW036219</v>
      </c>
      <c r="B76" s="44" t="str">
        <f>'P1'!B77</f>
        <v>Cutacre (Phase 1), Salford</v>
      </c>
      <c r="C76" s="44" t="str">
        <f>'P1'!C77</f>
        <v>United Utilities</v>
      </c>
      <c r="D76" s="9"/>
      <c r="E76" s="40">
        <v>0</v>
      </c>
      <c r="F76" s="45">
        <v>0</v>
      </c>
      <c r="G76" s="45">
        <v>0</v>
      </c>
      <c r="H76" s="42" t="str">
        <f t="shared" si="1"/>
        <v/>
      </c>
      <c r="I76" s="40">
        <v>0</v>
      </c>
      <c r="J76" s="93">
        <v>0</v>
      </c>
      <c r="K76" s="42">
        <v>0</v>
      </c>
      <c r="L76" s="42">
        <v>0</v>
      </c>
      <c r="M76" s="45">
        <v>0</v>
      </c>
      <c r="N76" s="45">
        <v>0</v>
      </c>
      <c r="O76" s="48" t="str">
        <f>IF(N76&gt;0,(M76*N76)/(('P1'!K77+'P1'!P77)*1000),"")</f>
        <v/>
      </c>
      <c r="P76" s="45">
        <v>0</v>
      </c>
      <c r="Q76" s="40">
        <v>0</v>
      </c>
      <c r="S76" s="43" t="s">
        <v>909</v>
      </c>
    </row>
    <row r="77" spans="1:19" s="3" customFormat="1" ht="14.5">
      <c r="A77" s="44" t="str">
        <f>'P1'!A78</f>
        <v>ESPW036220</v>
      </c>
      <c r="B77" s="44" t="str">
        <f>'P1'!B78</f>
        <v>Sutton Stop, Coventry</v>
      </c>
      <c r="C77" s="44" t="str">
        <f>'P1'!C78</f>
        <v>Severn Trent Water</v>
      </c>
      <c r="D77" s="9"/>
      <c r="E77" s="40" t="s">
        <v>851</v>
      </c>
      <c r="F77" s="45">
        <v>0</v>
      </c>
      <c r="G77" s="45">
        <v>0</v>
      </c>
      <c r="H77" s="42" t="str">
        <f t="shared" si="1"/>
        <v/>
      </c>
      <c r="I77" s="40" t="s">
        <v>851</v>
      </c>
      <c r="J77" s="93">
        <v>2.4</v>
      </c>
      <c r="K77" s="42" t="s">
        <v>377</v>
      </c>
      <c r="L77" s="42" t="s">
        <v>377</v>
      </c>
      <c r="M77" s="45">
        <v>0</v>
      </c>
      <c r="N77" s="45">
        <v>0</v>
      </c>
      <c r="O77" s="48" t="str">
        <f>IF(N77&gt;0,(M77*N77)/(('P1'!K78+'P1'!P78)*1000),"")</f>
        <v/>
      </c>
      <c r="P77" s="45">
        <v>0</v>
      </c>
      <c r="Q77" s="40">
        <v>0</v>
      </c>
      <c r="S77" s="43" t="s">
        <v>910</v>
      </c>
    </row>
    <row r="78" spans="1:19" s="3" customFormat="1" ht="26">
      <c r="A78" s="44" t="str">
        <f>'P1'!A79</f>
        <v>ESPW036260</v>
      </c>
      <c r="B78" s="44" t="str">
        <f>'P1'!B79</f>
        <v>Lubbesthorpe Tweed, Phase 5, Leicester</v>
      </c>
      <c r="C78" s="44" t="str">
        <f>'P1'!C79</f>
        <v>Severn Trent Water</v>
      </c>
      <c r="D78" s="9"/>
      <c r="E78" s="40">
        <v>0</v>
      </c>
      <c r="F78" s="45">
        <v>0</v>
      </c>
      <c r="G78" s="45">
        <v>0</v>
      </c>
      <c r="H78" s="42" t="str">
        <f t="shared" si="1"/>
        <v/>
      </c>
      <c r="I78" s="40">
        <v>0</v>
      </c>
      <c r="J78" s="93">
        <v>0</v>
      </c>
      <c r="K78" s="42">
        <v>0</v>
      </c>
      <c r="L78" s="42">
        <v>0</v>
      </c>
      <c r="M78" s="45">
        <v>0</v>
      </c>
      <c r="N78" s="45">
        <v>0</v>
      </c>
      <c r="O78" s="48" t="str">
        <f>IF(N78&gt;0,(M78*N78)/(('P1'!K79+'P1'!P79)*1000),"")</f>
        <v/>
      </c>
      <c r="P78" s="45">
        <v>0</v>
      </c>
      <c r="Q78" s="40">
        <v>0</v>
      </c>
      <c r="S78" s="43" t="s">
        <v>911</v>
      </c>
    </row>
    <row r="79" spans="1:19" s="3" customFormat="1" ht="14.5">
      <c r="A79" s="44" t="str">
        <f>'P1'!A80</f>
        <v>ESPW036277</v>
      </c>
      <c r="B79" s="44" t="str">
        <f>'P1'!B80</f>
        <v>Bretforton Road, Badsey</v>
      </c>
      <c r="C79" s="44" t="str">
        <f>'P1'!C80</f>
        <v>Severn Trent Water</v>
      </c>
      <c r="D79" s="9"/>
      <c r="E79" s="40" t="s">
        <v>851</v>
      </c>
      <c r="F79" s="45">
        <v>0</v>
      </c>
      <c r="G79" s="45">
        <v>0</v>
      </c>
      <c r="H79" s="42" t="str">
        <f t="shared" si="1"/>
        <v/>
      </c>
      <c r="I79" s="40" t="s">
        <v>851</v>
      </c>
      <c r="J79" s="93">
        <v>7.2</v>
      </c>
      <c r="K79" s="42" t="s">
        <v>377</v>
      </c>
      <c r="L79" s="42" t="s">
        <v>377</v>
      </c>
      <c r="M79" s="45">
        <v>0</v>
      </c>
      <c r="N79" s="45">
        <v>0</v>
      </c>
      <c r="O79" s="48" t="str">
        <f>IF(N79&gt;0,(M79*N79)/(('P1'!K80+'P1'!P80)*1000),"")</f>
        <v/>
      </c>
      <c r="P79" s="45">
        <v>0</v>
      </c>
      <c r="Q79" s="40">
        <v>0</v>
      </c>
      <c r="S79" s="43" t="s">
        <v>912</v>
      </c>
    </row>
    <row r="80" spans="1:19" s="3" customFormat="1" ht="14.5">
      <c r="A80" s="44" t="str">
        <f>'P1'!A81</f>
        <v>ESPW036284</v>
      </c>
      <c r="B80" s="44" t="str">
        <f>'P1'!B81</f>
        <v>Leigh Sinton, Malvern Hills</v>
      </c>
      <c r="C80" s="44" t="str">
        <f>'P1'!C81</f>
        <v>Severn Trent Water</v>
      </c>
      <c r="D80" s="9"/>
      <c r="E80" s="40">
        <v>0</v>
      </c>
      <c r="F80" s="45">
        <v>0</v>
      </c>
      <c r="G80" s="45">
        <v>0</v>
      </c>
      <c r="H80" s="42" t="str">
        <f t="shared" ref="H80:H96" si="3">IF(G80&lt;&gt;0,F80*1000000/G80/365,"")</f>
        <v/>
      </c>
      <c r="I80" s="40">
        <v>0</v>
      </c>
      <c r="J80" s="93">
        <v>0</v>
      </c>
      <c r="K80" s="42">
        <v>0</v>
      </c>
      <c r="L80" s="42">
        <v>0</v>
      </c>
      <c r="M80" s="45">
        <v>0</v>
      </c>
      <c r="N80" s="45">
        <v>0</v>
      </c>
      <c r="O80" s="48" t="str">
        <f>IF(N80&gt;0,(M80*N80)/(('P1'!K81+'P1'!P81)*1000),"")</f>
        <v/>
      </c>
      <c r="P80" s="45">
        <v>0</v>
      </c>
      <c r="Q80" s="40">
        <v>0</v>
      </c>
      <c r="S80" s="43" t="s">
        <v>913</v>
      </c>
    </row>
    <row r="81" spans="1:19" s="3" customFormat="1" ht="26">
      <c r="A81" s="44" t="str">
        <f>'P1'!A82</f>
        <v>ESPW036312</v>
      </c>
      <c r="B81" s="44" t="str">
        <f>'P1'!B82</f>
        <v>Dallington Grange, Northampton</v>
      </c>
      <c r="C81" s="44" t="str">
        <f>'P1'!C82</f>
        <v>Anglian Water</v>
      </c>
      <c r="D81" s="9"/>
      <c r="E81" s="40" t="s">
        <v>851</v>
      </c>
      <c r="F81" s="45">
        <v>0</v>
      </c>
      <c r="G81" s="45">
        <v>0</v>
      </c>
      <c r="H81" s="42" t="str">
        <f t="shared" si="3"/>
        <v/>
      </c>
      <c r="I81" s="40" t="s">
        <v>851</v>
      </c>
      <c r="J81" s="93">
        <v>122.4</v>
      </c>
      <c r="K81" s="42" t="s">
        <v>377</v>
      </c>
      <c r="L81" s="42" t="s">
        <v>377</v>
      </c>
      <c r="M81" s="45">
        <v>0</v>
      </c>
      <c r="N81" s="45">
        <v>0</v>
      </c>
      <c r="O81" s="48" t="str">
        <f>IF(N81&gt;0,(M81*N81)/(('P1'!K82+'P1'!P82)*1000),"")</f>
        <v/>
      </c>
      <c r="P81" s="45">
        <v>0</v>
      </c>
      <c r="Q81" s="40">
        <v>0</v>
      </c>
      <c r="S81" s="43" t="s">
        <v>914</v>
      </c>
    </row>
    <row r="82" spans="1:19" s="3" customFormat="1" ht="14.5">
      <c r="A82" s="44" t="str">
        <f>'P1'!A83</f>
        <v>ESPW036325</v>
      </c>
      <c r="B82" s="44" t="str">
        <f>'P1'!B83</f>
        <v>Damgate, Holbeach</v>
      </c>
      <c r="C82" s="44" t="str">
        <f>'P1'!C83</f>
        <v>Anglian Water</v>
      </c>
      <c r="D82" s="9"/>
      <c r="E82" s="40" t="s">
        <v>851</v>
      </c>
      <c r="F82" s="45">
        <v>0</v>
      </c>
      <c r="G82" s="45">
        <v>0</v>
      </c>
      <c r="H82" s="42" t="str">
        <f t="shared" si="3"/>
        <v/>
      </c>
      <c r="I82" s="40" t="s">
        <v>851</v>
      </c>
      <c r="J82" s="93">
        <v>7.2</v>
      </c>
      <c r="K82" s="42" t="s">
        <v>377</v>
      </c>
      <c r="L82" s="42" t="s">
        <v>377</v>
      </c>
      <c r="M82" s="45">
        <v>0</v>
      </c>
      <c r="N82" s="45">
        <v>0</v>
      </c>
      <c r="O82" s="48" t="str">
        <f>IF(N82&gt;0,(M82*N82)/(('P1'!K83+'P1'!P83)*1000),"")</f>
        <v/>
      </c>
      <c r="P82" s="45">
        <v>0</v>
      </c>
      <c r="Q82" s="40">
        <v>0</v>
      </c>
      <c r="S82" s="43" t="s">
        <v>915</v>
      </c>
    </row>
    <row r="83" spans="1:19" s="3" customFormat="1" ht="14.5">
      <c r="A83" s="44" t="str">
        <f>'P1'!A84</f>
        <v>ESPW036403</v>
      </c>
      <c r="B83" s="44" t="str">
        <f>'P1'!B84</f>
        <v>Cromwell Lane, Coventry</v>
      </c>
      <c r="C83" s="44" t="str">
        <f>'P1'!C84</f>
        <v>Severn Trent Water</v>
      </c>
      <c r="D83" s="9"/>
      <c r="E83" s="40" t="s">
        <v>851</v>
      </c>
      <c r="F83" s="45">
        <v>0</v>
      </c>
      <c r="G83" s="45">
        <v>0</v>
      </c>
      <c r="H83" s="42" t="str">
        <f t="shared" si="3"/>
        <v/>
      </c>
      <c r="I83" s="40" t="s">
        <v>851</v>
      </c>
      <c r="J83" s="93">
        <v>2.4</v>
      </c>
      <c r="K83" s="42" t="s">
        <v>377</v>
      </c>
      <c r="L83" s="42" t="s">
        <v>377</v>
      </c>
      <c r="M83" s="45">
        <v>0</v>
      </c>
      <c r="N83" s="45">
        <v>0</v>
      </c>
      <c r="O83" s="48" t="str">
        <f>IF(N83&gt;0,(M83*N83)/(('P1'!K84+'P1'!P84)*1000),"")</f>
        <v/>
      </c>
      <c r="P83" s="45">
        <v>0</v>
      </c>
      <c r="Q83" s="40">
        <v>0</v>
      </c>
      <c r="S83" s="43" t="s">
        <v>916</v>
      </c>
    </row>
    <row r="84" spans="1:19" s="3" customFormat="1" ht="26">
      <c r="A84" s="44" t="str">
        <f>'P1'!A85</f>
        <v>ESPW036408</v>
      </c>
      <c r="B84" s="44" t="str">
        <f>'P1'!B85</f>
        <v>Station Drive, Blakedown, Derby</v>
      </c>
      <c r="C84" s="44" t="str">
        <f>'P1'!C85</f>
        <v>Severn Trent Water</v>
      </c>
      <c r="D84" s="9"/>
      <c r="E84" s="40">
        <v>0</v>
      </c>
      <c r="F84" s="45">
        <v>0</v>
      </c>
      <c r="G84" s="45">
        <v>0</v>
      </c>
      <c r="H84" s="42" t="str">
        <f t="shared" si="3"/>
        <v/>
      </c>
      <c r="I84" s="40">
        <v>0</v>
      </c>
      <c r="J84" s="93">
        <v>0</v>
      </c>
      <c r="K84" s="42">
        <v>0</v>
      </c>
      <c r="L84" s="42">
        <v>0</v>
      </c>
      <c r="M84" s="45">
        <v>0</v>
      </c>
      <c r="N84" s="45">
        <v>0</v>
      </c>
      <c r="O84" s="48" t="str">
        <f>IF(N84&gt;0,(M84*N84)/(('P1'!K85+'P1'!P85)*1000),"")</f>
        <v/>
      </c>
      <c r="P84" s="45">
        <v>0</v>
      </c>
      <c r="Q84" s="40">
        <v>0</v>
      </c>
      <c r="S84" s="43" t="s">
        <v>917</v>
      </c>
    </row>
    <row r="85" spans="1:19" s="3" customFormat="1" ht="14.5">
      <c r="A85" s="44" t="str">
        <f>'P1'!A86</f>
        <v>ESPW036413</v>
      </c>
      <c r="B85" s="44" t="str">
        <f>'P1'!B86</f>
        <v>Nell Lane, Cuerden</v>
      </c>
      <c r="C85" s="44" t="str">
        <f>'P1'!C86</f>
        <v>United Utilities</v>
      </c>
      <c r="D85" s="9"/>
      <c r="E85" s="40" t="s">
        <v>851</v>
      </c>
      <c r="F85" s="45">
        <v>0</v>
      </c>
      <c r="G85" s="45">
        <v>0</v>
      </c>
      <c r="H85" s="42" t="str">
        <f t="shared" si="3"/>
        <v/>
      </c>
      <c r="I85" s="40" t="s">
        <v>851</v>
      </c>
      <c r="J85" s="93">
        <v>7.2</v>
      </c>
      <c r="K85" s="42" t="s">
        <v>377</v>
      </c>
      <c r="L85" s="42" t="s">
        <v>377</v>
      </c>
      <c r="M85" s="45">
        <v>0</v>
      </c>
      <c r="N85" s="45">
        <v>0</v>
      </c>
      <c r="O85" s="48" t="str">
        <f>IF(N85&gt;0,(M85*N85)/(('P1'!K86+'P1'!P86)*1000),"")</f>
        <v/>
      </c>
      <c r="P85" s="45">
        <v>0</v>
      </c>
      <c r="Q85" s="40">
        <v>0</v>
      </c>
      <c r="S85" s="43" t="s">
        <v>918</v>
      </c>
    </row>
    <row r="86" spans="1:19" s="3" customFormat="1" ht="14.5">
      <c r="A86" s="44" t="str">
        <f>'P1'!A87</f>
        <v>ESPW036470</v>
      </c>
      <c r="B86" s="44" t="str">
        <f>'P1'!B87</f>
        <v>Colliery Road, Creswell</v>
      </c>
      <c r="C86" s="44" t="str">
        <f>'P1'!C87</f>
        <v>Severn Trent Water</v>
      </c>
      <c r="D86" s="9"/>
      <c r="E86" s="40">
        <v>0</v>
      </c>
      <c r="F86" s="45">
        <v>0</v>
      </c>
      <c r="G86" s="45">
        <v>0</v>
      </c>
      <c r="H86" s="42" t="str">
        <f t="shared" si="3"/>
        <v/>
      </c>
      <c r="I86" s="40">
        <v>0</v>
      </c>
      <c r="J86" s="93">
        <v>0</v>
      </c>
      <c r="K86" s="42">
        <v>0</v>
      </c>
      <c r="L86" s="42">
        <v>0</v>
      </c>
      <c r="M86" s="45">
        <v>0</v>
      </c>
      <c r="N86" s="45">
        <v>0</v>
      </c>
      <c r="O86" s="48" t="str">
        <f>IF(N86&gt;0,(M86*N86)/(('P1'!K87+'P1'!P87)*1000),"")</f>
        <v/>
      </c>
      <c r="P86" s="45">
        <v>0</v>
      </c>
      <c r="Q86" s="40">
        <v>0</v>
      </c>
      <c r="S86" s="43" t="s">
        <v>919</v>
      </c>
    </row>
    <row r="87" spans="1:19" s="3" customFormat="1" ht="14.5">
      <c r="A87" s="44" t="str">
        <f>'P1'!A88</f>
        <v>ESPW036520</v>
      </c>
      <c r="B87" s="44" t="str">
        <f>'P1'!B88</f>
        <v>Moor Road, Yatton</v>
      </c>
      <c r="C87" s="44" t="str">
        <f>'P1'!C88</f>
        <v>Bristol Water</v>
      </c>
      <c r="D87" s="9"/>
      <c r="E87" s="40" t="s">
        <v>851</v>
      </c>
      <c r="F87" s="45">
        <v>0</v>
      </c>
      <c r="G87" s="45">
        <v>0</v>
      </c>
      <c r="H87" s="42" t="str">
        <f t="shared" si="3"/>
        <v/>
      </c>
      <c r="I87" s="40" t="s">
        <v>851</v>
      </c>
      <c r="J87" s="93">
        <v>28.8</v>
      </c>
      <c r="K87" s="42" t="s">
        <v>377</v>
      </c>
      <c r="L87" s="42" t="s">
        <v>377</v>
      </c>
      <c r="M87" s="45">
        <v>0</v>
      </c>
      <c r="N87" s="45">
        <v>0</v>
      </c>
      <c r="O87" s="48" t="str">
        <f>IF(N87&gt;0,(M87*N87)/(('P1'!K88+'P1'!P88)*1000),"")</f>
        <v/>
      </c>
      <c r="P87" s="45">
        <v>0</v>
      </c>
      <c r="Q87" s="40">
        <v>0</v>
      </c>
      <c r="S87" s="43" t="s">
        <v>920</v>
      </c>
    </row>
    <row r="88" spans="1:19" s="3" customFormat="1" ht="26">
      <c r="A88" s="44" t="str">
        <f>'P1'!A89</f>
        <v>ESPW036521</v>
      </c>
      <c r="B88" s="44" t="str">
        <f>'P1'!B89</f>
        <v>Broomhouse Lane, Warmsworth, Doncaster</v>
      </c>
      <c r="C88" s="44" t="str">
        <f>'P1'!C89</f>
        <v>Yorkshire Water</v>
      </c>
      <c r="D88" s="9"/>
      <c r="E88" s="40">
        <v>0</v>
      </c>
      <c r="F88" s="45">
        <v>0</v>
      </c>
      <c r="G88" s="45">
        <v>0</v>
      </c>
      <c r="H88" s="42" t="str">
        <f t="shared" si="3"/>
        <v/>
      </c>
      <c r="I88" s="40">
        <v>0</v>
      </c>
      <c r="J88" s="93">
        <v>0</v>
      </c>
      <c r="K88" s="42">
        <v>0</v>
      </c>
      <c r="L88" s="42">
        <v>0</v>
      </c>
      <c r="M88" s="45">
        <v>0</v>
      </c>
      <c r="N88" s="45">
        <v>0</v>
      </c>
      <c r="O88" s="48" t="str">
        <f>IF(N88&gt;0,(M88*N88)/(('P1'!K89+'P1'!P89)*1000),"")</f>
        <v/>
      </c>
      <c r="P88" s="45">
        <v>0</v>
      </c>
      <c r="Q88" s="40">
        <v>0</v>
      </c>
      <c r="S88" s="43" t="s">
        <v>921</v>
      </c>
    </row>
    <row r="89" spans="1:19" s="3" customFormat="1" ht="14.5">
      <c r="A89" s="44" t="str">
        <f>'P1'!A90</f>
        <v>ESPW036522</v>
      </c>
      <c r="B89" s="44" t="str">
        <f>'P1'!B90</f>
        <v>Church Street, Eccles</v>
      </c>
      <c r="C89" s="44" t="str">
        <f>'P1'!C90</f>
        <v>United Utilities</v>
      </c>
      <c r="D89" s="9"/>
      <c r="E89" s="40" t="s">
        <v>851</v>
      </c>
      <c r="F89" s="45">
        <v>0</v>
      </c>
      <c r="G89" s="45">
        <v>0</v>
      </c>
      <c r="H89" s="42" t="str">
        <f t="shared" si="3"/>
        <v/>
      </c>
      <c r="I89" s="40" t="s">
        <v>851</v>
      </c>
      <c r="J89" s="93">
        <v>232.8</v>
      </c>
      <c r="K89" s="42" t="s">
        <v>377</v>
      </c>
      <c r="L89" s="42" t="s">
        <v>377</v>
      </c>
      <c r="M89" s="45">
        <v>0</v>
      </c>
      <c r="N89" s="45">
        <v>0</v>
      </c>
      <c r="O89" s="48" t="str">
        <f>IF(N89&gt;0,(M89*N89)/(('P1'!K90+'P1'!P90)*1000),"")</f>
        <v/>
      </c>
      <c r="P89" s="45">
        <v>0</v>
      </c>
      <c r="Q89" s="40">
        <v>0</v>
      </c>
      <c r="S89" s="43" t="s">
        <v>922</v>
      </c>
    </row>
    <row r="90" spans="1:19" s="3" customFormat="1" ht="14.5">
      <c r="A90" s="44" t="str">
        <f>'P1'!A91</f>
        <v>ESPW036523</v>
      </c>
      <c r="B90" s="44" t="str">
        <f>'P1'!B91</f>
        <v>Wellington Mount, Leeds</v>
      </c>
      <c r="C90" s="44" t="str">
        <f>'P1'!C91</f>
        <v>Yorkshire Water</v>
      </c>
      <c r="D90" s="9"/>
      <c r="E90" s="40" t="s">
        <v>851</v>
      </c>
      <c r="F90" s="45">
        <v>0</v>
      </c>
      <c r="G90" s="45">
        <v>0</v>
      </c>
      <c r="H90" s="42" t="str">
        <f t="shared" si="3"/>
        <v/>
      </c>
      <c r="I90" s="40" t="s">
        <v>851</v>
      </c>
      <c r="J90" s="93">
        <v>55.2</v>
      </c>
      <c r="K90" s="42" t="s">
        <v>377</v>
      </c>
      <c r="L90" s="42" t="s">
        <v>377</v>
      </c>
      <c r="M90" s="45">
        <v>0</v>
      </c>
      <c r="N90" s="45">
        <v>0</v>
      </c>
      <c r="O90" s="48" t="str">
        <f>IF(N90&gt;0,(M90*N90)/(('P1'!K91+'P1'!P91)*1000),"")</f>
        <v/>
      </c>
      <c r="P90" s="45">
        <v>0</v>
      </c>
      <c r="Q90" s="40">
        <v>0</v>
      </c>
      <c r="S90" s="43" t="s">
        <v>923</v>
      </c>
    </row>
    <row r="91" spans="1:19" s="3" customFormat="1" ht="14.5">
      <c r="A91" s="44" t="str">
        <f>'P1'!A92</f>
        <v>ESPW036565</v>
      </c>
      <c r="B91" s="44" t="str">
        <f>'P1'!B92</f>
        <v>Coventry Road, Bulkington</v>
      </c>
      <c r="C91" s="44" t="str">
        <f>'P1'!C92</f>
        <v>Severn Trent Water</v>
      </c>
      <c r="D91" s="9"/>
      <c r="E91" s="40" t="s">
        <v>851</v>
      </c>
      <c r="F91" s="45">
        <v>0</v>
      </c>
      <c r="G91" s="45">
        <v>0</v>
      </c>
      <c r="H91" s="42" t="str">
        <f t="shared" si="3"/>
        <v/>
      </c>
      <c r="I91" s="40" t="s">
        <v>851</v>
      </c>
      <c r="J91" s="93">
        <v>2.4</v>
      </c>
      <c r="K91" s="42" t="s">
        <v>377</v>
      </c>
      <c r="L91" s="42" t="s">
        <v>377</v>
      </c>
      <c r="M91" s="45">
        <v>0</v>
      </c>
      <c r="N91" s="45">
        <v>0</v>
      </c>
      <c r="O91" s="48" t="str">
        <f>IF(N91&gt;0,(M91*N91)/(('P1'!K92+'P1'!P92)*1000),"")</f>
        <v/>
      </c>
      <c r="P91" s="45">
        <v>0</v>
      </c>
      <c r="Q91" s="40">
        <v>0</v>
      </c>
      <c r="S91" s="43" t="s">
        <v>924</v>
      </c>
    </row>
    <row r="92" spans="1:19" s="3" customFormat="1" ht="26">
      <c r="A92" s="44" t="str">
        <f>'P1'!A93</f>
        <v>ESPW036595</v>
      </c>
      <c r="B92" s="44" t="str">
        <f>'P1'!B93</f>
        <v>Sturdee Poultry Farm, Burton on Trent</v>
      </c>
      <c r="C92" s="44" t="str">
        <f>'P1'!C93</f>
        <v>Severn Trent Water</v>
      </c>
      <c r="D92" s="9"/>
      <c r="E92" s="40">
        <v>0</v>
      </c>
      <c r="F92" s="45">
        <v>0</v>
      </c>
      <c r="G92" s="45">
        <v>0</v>
      </c>
      <c r="H92" s="42" t="str">
        <f t="shared" si="3"/>
        <v/>
      </c>
      <c r="I92" s="40">
        <v>0</v>
      </c>
      <c r="J92" s="93">
        <v>0</v>
      </c>
      <c r="K92" s="42">
        <v>0</v>
      </c>
      <c r="L92" s="42">
        <v>0</v>
      </c>
      <c r="M92" s="45">
        <v>0</v>
      </c>
      <c r="N92" s="45">
        <v>0</v>
      </c>
      <c r="O92" s="48" t="str">
        <f>IF(N92&gt;0,(M92*N92)/(('P1'!K93+'P1'!P93)*1000),"")</f>
        <v/>
      </c>
      <c r="P92" s="45">
        <v>0</v>
      </c>
      <c r="Q92" s="40">
        <v>0</v>
      </c>
      <c r="S92" s="43" t="s">
        <v>925</v>
      </c>
    </row>
    <row r="93" spans="1:19" s="3" customFormat="1" ht="14.5">
      <c r="A93" s="44" t="str">
        <f>'P1'!A94</f>
        <v>ESPW036608</v>
      </c>
      <c r="B93" s="44" t="str">
        <f>'P1'!B94</f>
        <v>Harbury Lane, Leamington Spa</v>
      </c>
      <c r="C93" s="44" t="str">
        <f>'P1'!C94</f>
        <v>Severn Trent Water</v>
      </c>
      <c r="D93" s="9"/>
      <c r="E93" s="40">
        <v>0</v>
      </c>
      <c r="F93" s="45">
        <v>0</v>
      </c>
      <c r="G93" s="45">
        <v>0</v>
      </c>
      <c r="H93" s="42" t="str">
        <f t="shared" si="3"/>
        <v/>
      </c>
      <c r="I93" s="40">
        <v>0</v>
      </c>
      <c r="J93" s="93">
        <v>0</v>
      </c>
      <c r="K93" s="42">
        <v>0</v>
      </c>
      <c r="L93" s="42">
        <v>0</v>
      </c>
      <c r="M93" s="45">
        <v>0</v>
      </c>
      <c r="N93" s="45">
        <v>0</v>
      </c>
      <c r="O93" s="48" t="str">
        <f>IF(N93&gt;0,(M93*N93)/(('P1'!K94+'P1'!P94)*1000),"")</f>
        <v/>
      </c>
      <c r="P93" s="45">
        <v>0</v>
      </c>
      <c r="Q93" s="40">
        <v>0</v>
      </c>
      <c r="S93" s="43" t="s">
        <v>926</v>
      </c>
    </row>
    <row r="94" spans="1:19" s="3" customFormat="1" ht="14.5">
      <c r="A94" s="44" t="str">
        <f>'P1'!A95</f>
        <v>ESPW036641</v>
      </c>
      <c r="B94" s="44" t="str">
        <f>'P1'!B95</f>
        <v>Stonebow Road, Pershore</v>
      </c>
      <c r="C94" s="44" t="str">
        <f>'P1'!C95</f>
        <v>Severn Trent Water</v>
      </c>
      <c r="D94" s="9"/>
      <c r="E94" s="40" t="s">
        <v>851</v>
      </c>
      <c r="F94" s="45">
        <v>0</v>
      </c>
      <c r="G94" s="45">
        <v>0</v>
      </c>
      <c r="H94" s="42" t="str">
        <f t="shared" si="3"/>
        <v/>
      </c>
      <c r="I94" s="40" t="s">
        <v>851</v>
      </c>
      <c r="J94" s="93">
        <v>4.8</v>
      </c>
      <c r="K94" s="42" t="s">
        <v>377</v>
      </c>
      <c r="L94" s="42" t="s">
        <v>377</v>
      </c>
      <c r="M94" s="45">
        <v>0</v>
      </c>
      <c r="N94" s="45">
        <v>0</v>
      </c>
      <c r="O94" s="48" t="str">
        <f>IF(N94&gt;0,(M94*N94)/(('P1'!K95+'P1'!P95)*1000),"")</f>
        <v/>
      </c>
      <c r="P94" s="45">
        <v>0</v>
      </c>
      <c r="Q94" s="40">
        <v>0</v>
      </c>
      <c r="S94" s="43" t="s">
        <v>927</v>
      </c>
    </row>
    <row r="95" spans="1:19" s="3" customFormat="1" ht="26">
      <c r="A95" s="158" t="str">
        <f>'P1'!A96</f>
        <v>ESPW036760</v>
      </c>
      <c r="B95" s="158" t="str">
        <f>'P1'!B96</f>
        <v>Seedfield Development, Parkinson Street</v>
      </c>
      <c r="C95" s="158" t="str">
        <f>'P1'!C96</f>
        <v>United Utilities</v>
      </c>
      <c r="D95" s="9"/>
      <c r="E95" s="159">
        <v>0</v>
      </c>
      <c r="F95" s="160">
        <v>0</v>
      </c>
      <c r="G95" s="160">
        <v>0</v>
      </c>
      <c r="H95" s="161" t="str">
        <f t="shared" si="3"/>
        <v/>
      </c>
      <c r="I95" s="159">
        <v>0</v>
      </c>
      <c r="J95" s="171">
        <v>0</v>
      </c>
      <c r="K95" s="161">
        <v>0</v>
      </c>
      <c r="L95" s="161">
        <v>0</v>
      </c>
      <c r="M95" s="160">
        <v>0</v>
      </c>
      <c r="N95" s="160">
        <v>0</v>
      </c>
      <c r="O95" s="162" t="str">
        <f>IF(N95&gt;0,(M95*N95)/(('P1'!K96+'P1'!P96)*1000),"")</f>
        <v/>
      </c>
      <c r="P95" s="160">
        <v>0</v>
      </c>
      <c r="Q95" s="159">
        <v>0</v>
      </c>
      <c r="S95" s="163" t="s">
        <v>928</v>
      </c>
    </row>
    <row r="96" spans="1:19" s="3" customFormat="1" ht="23.15" customHeight="1">
      <c r="A96" s="164" t="s">
        <v>929</v>
      </c>
      <c r="B96" s="164"/>
      <c r="C96" s="164"/>
      <c r="D96" s="165"/>
      <c r="E96" s="166">
        <v>0.11208574588235293</v>
      </c>
      <c r="F96" s="167">
        <v>0</v>
      </c>
      <c r="G96" s="167">
        <v>0</v>
      </c>
      <c r="H96" s="168" t="str">
        <f t="shared" si="3"/>
        <v/>
      </c>
      <c r="I96" s="166">
        <v>50.49</v>
      </c>
      <c r="J96" s="172">
        <v>1125.5999999999999</v>
      </c>
      <c r="K96" s="168">
        <f t="shared" ref="K80:L96" si="4">IF(J96&lt;&gt;0,I96*1000000/J96/365,"")</f>
        <v>122.89336098373106</v>
      </c>
      <c r="L96" s="168">
        <v>122.89336098373106</v>
      </c>
      <c r="M96" s="167" t="s">
        <v>377</v>
      </c>
      <c r="N96" s="167" t="s">
        <v>377</v>
      </c>
      <c r="O96" s="168"/>
      <c r="P96" s="167" t="s">
        <v>377</v>
      </c>
      <c r="Q96" s="166" t="s">
        <v>377</v>
      </c>
      <c r="R96" s="169"/>
      <c r="S96" s="170"/>
    </row>
    <row r="97" spans="1:19" s="3" customFormat="1" ht="14.5">
      <c r="A97" s="11"/>
      <c r="B97" s="11"/>
      <c r="C97" s="11"/>
      <c r="D97" s="9"/>
      <c r="E97" s="12"/>
      <c r="F97" s="12"/>
      <c r="G97" s="12"/>
      <c r="H97" s="12"/>
      <c r="I97" s="12"/>
      <c r="J97" s="12"/>
      <c r="K97" s="12"/>
      <c r="L97" s="12"/>
      <c r="M97" s="12"/>
      <c r="N97" s="12"/>
      <c r="O97" s="12"/>
      <c r="P97" s="12"/>
      <c r="Q97" s="12"/>
      <c r="S97" s="13"/>
    </row>
    <row r="98" spans="1:19" s="3" customFormat="1" ht="14.5">
      <c r="A98" s="106" t="s">
        <v>717</v>
      </c>
      <c r="B98" s="107"/>
      <c r="C98" s="11"/>
      <c r="D98" s="12"/>
      <c r="E98" s="12"/>
      <c r="F98" s="12"/>
      <c r="G98" s="12"/>
      <c r="H98" s="12"/>
      <c r="I98" s="12"/>
      <c r="J98" s="12"/>
      <c r="K98" s="12"/>
      <c r="L98" s="12"/>
      <c r="M98" s="12"/>
      <c r="N98" s="12"/>
      <c r="O98" s="12"/>
      <c r="P98" s="12"/>
      <c r="Q98" s="12"/>
      <c r="S98" s="13"/>
    </row>
    <row r="99" spans="1:19" s="3" customFormat="1" ht="14.5">
      <c r="A99" s="97" t="s">
        <v>31</v>
      </c>
      <c r="B99" s="98"/>
      <c r="C99" s="11"/>
      <c r="D99" s="16"/>
      <c r="E99" s="42">
        <f>SUM(E13:E96)</f>
        <v>13.791143203190501</v>
      </c>
      <c r="F99" s="46">
        <f>SUM(F13:F96)</f>
        <v>0</v>
      </c>
      <c r="G99" s="46">
        <f>SUM(G13:G96)</f>
        <v>0</v>
      </c>
      <c r="H99" s="42">
        <f>SUM(H13:H96)</f>
        <v>0</v>
      </c>
      <c r="I99" s="46">
        <f>SUM(I13:I96)</f>
        <v>391.04629</v>
      </c>
      <c r="J99" s="96">
        <f>SUM(J13:J96)</f>
        <v>11173.8</v>
      </c>
      <c r="K99" s="42">
        <f>SUM(K13:K96)</f>
        <v>3747.6626999508467</v>
      </c>
      <c r="L99" s="42">
        <f t="shared" ref="L99:Q99" si="5">SUM(L13:L95)</f>
        <v>3624.7693389671158</v>
      </c>
      <c r="M99" s="46">
        <f>SUM(M13:M96)</f>
        <v>2006</v>
      </c>
      <c r="N99" s="47">
        <f t="shared" si="5"/>
        <v>139</v>
      </c>
      <c r="O99" s="48">
        <f>IF(N99&gt;0,(M99*N99)/(('P1'!K99+'P1'!P99)*1000),"")</f>
        <v>7.1051370910202838</v>
      </c>
      <c r="P99" s="47">
        <f t="shared" si="5"/>
        <v>0</v>
      </c>
      <c r="Q99" s="42">
        <f t="shared" si="5"/>
        <v>0.7659999999999999</v>
      </c>
      <c r="S99" s="43" t="s">
        <v>930</v>
      </c>
    </row>
    <row r="100" spans="1:19" s="3" customFormat="1" ht="14.5">
      <c r="A100" s="97" t="s">
        <v>815</v>
      </c>
      <c r="B100" s="98"/>
      <c r="C100" s="11"/>
      <c r="D100" s="16"/>
      <c r="E100" s="39">
        <f t="shared" ref="E100:K100" si="6">AVERAGE(E13:E96)</f>
        <v>0.27582286406381001</v>
      </c>
      <c r="F100" s="39">
        <f t="shared" si="6"/>
        <v>0</v>
      </c>
      <c r="G100" s="39">
        <f t="shared" si="6"/>
        <v>0</v>
      </c>
      <c r="H100" s="39" t="e">
        <f t="shared" si="6"/>
        <v>#DIV/0!</v>
      </c>
      <c r="I100" s="39">
        <f t="shared" si="6"/>
        <v>7.8209258000000004</v>
      </c>
      <c r="J100" s="39">
        <f t="shared" si="6"/>
        <v>133.02142857142857</v>
      </c>
      <c r="K100" s="39">
        <f t="shared" si="6"/>
        <v>78.076306248975968</v>
      </c>
      <c r="L100" s="39">
        <f t="shared" ref="L100:M100" si="7">AVERAGE(L13:L95)</f>
        <v>77.122751892917364</v>
      </c>
      <c r="M100" s="39">
        <f>AVERAGE(M13:M96)</f>
        <v>24.168674698795179</v>
      </c>
      <c r="N100" s="39">
        <f t="shared" ref="N100:O100" si="8">AVERAGE(N13:N95)</f>
        <v>1.6746987951807228</v>
      </c>
      <c r="O100" s="39">
        <f t="shared" si="8"/>
        <v>31.327484418767732</v>
      </c>
      <c r="P100" s="39">
        <f>AVERAGE(P13:P95)</f>
        <v>0</v>
      </c>
      <c r="Q100" s="12"/>
      <c r="S100" s="43" t="s">
        <v>931</v>
      </c>
    </row>
    <row r="101" spans="1:19" s="20" customFormat="1" ht="13">
      <c r="A101" s="19"/>
      <c r="B101" s="11"/>
      <c r="C101" s="11"/>
      <c r="D101" s="19"/>
      <c r="E101" s="19"/>
      <c r="F101" s="19"/>
      <c r="G101" s="19"/>
      <c r="H101" s="19"/>
      <c r="I101" s="19"/>
      <c r="J101" s="19"/>
      <c r="K101" s="19"/>
      <c r="L101" s="19"/>
      <c r="M101" s="19"/>
      <c r="N101" s="19"/>
      <c r="O101" s="19"/>
      <c r="P101" s="19"/>
      <c r="Q101" s="12"/>
      <c r="S101" s="21"/>
    </row>
    <row r="102" spans="1:19" s="3" customFormat="1" ht="14.5">
      <c r="A102" s="104" t="s">
        <v>817</v>
      </c>
      <c r="B102" s="105"/>
      <c r="C102" s="11"/>
      <c r="D102" s="12"/>
      <c r="E102" s="9"/>
      <c r="F102" s="9"/>
      <c r="G102" s="9"/>
      <c r="H102" s="9"/>
      <c r="I102" s="9"/>
      <c r="J102" s="9"/>
      <c r="K102" s="9"/>
      <c r="L102" s="9"/>
      <c r="M102" s="9"/>
      <c r="N102" s="9"/>
      <c r="O102" s="9"/>
      <c r="P102" s="9"/>
      <c r="Q102" s="12"/>
      <c r="S102" s="13"/>
    </row>
    <row r="103" spans="1:19" s="3" customFormat="1" ht="14.5">
      <c r="A103" s="100" t="s">
        <v>932</v>
      </c>
      <c r="B103" s="100"/>
      <c r="C103" s="49">
        <f>'P1'!AG99</f>
        <v>80.759999999999962</v>
      </c>
      <c r="E103" s="12"/>
      <c r="F103" s="12"/>
      <c r="G103" s="12"/>
      <c r="H103" s="12"/>
      <c r="I103" s="12"/>
      <c r="J103" s="12"/>
      <c r="K103" s="12"/>
      <c r="L103" s="12"/>
      <c r="M103" s="12"/>
      <c r="N103" s="12"/>
      <c r="O103" s="12"/>
      <c r="P103" s="12"/>
      <c r="Q103" s="12"/>
      <c r="S103" s="13"/>
    </row>
    <row r="104" spans="1:19" s="3" customFormat="1" ht="14.5">
      <c r="A104" s="100" t="s">
        <v>933</v>
      </c>
      <c r="B104" s="100"/>
      <c r="C104" s="39">
        <f>'P1'!K99+'P1'!P99</f>
        <v>39.244</v>
      </c>
      <c r="E104" s="12"/>
      <c r="F104" s="12"/>
      <c r="G104" s="12"/>
      <c r="H104" s="12"/>
      <c r="I104" s="12"/>
      <c r="J104" s="12"/>
      <c r="K104" s="12"/>
      <c r="L104" s="12"/>
      <c r="M104" s="12"/>
      <c r="N104" s="12"/>
      <c r="O104" s="12"/>
      <c r="P104" s="12"/>
      <c r="Q104" s="12"/>
      <c r="S104" s="13"/>
    </row>
    <row r="105" spans="1:19" s="3" customFormat="1" ht="14.5">
      <c r="A105" s="100" t="s">
        <v>934</v>
      </c>
      <c r="B105" s="100"/>
      <c r="C105" s="47">
        <f>C104*1000</f>
        <v>39244</v>
      </c>
      <c r="E105" s="12"/>
      <c r="F105" s="12"/>
      <c r="G105" s="12"/>
      <c r="H105" s="12"/>
      <c r="I105" s="12"/>
      <c r="J105" s="12"/>
      <c r="K105" s="12"/>
      <c r="L105" s="12"/>
      <c r="M105" s="12"/>
      <c r="N105" s="12"/>
      <c r="O105" s="12"/>
      <c r="P105" s="12"/>
      <c r="Q105" s="12"/>
      <c r="S105" s="13"/>
    </row>
    <row r="106" spans="1:19" s="3" customFormat="1" ht="14.5">
      <c r="A106" s="100" t="s">
        <v>822</v>
      </c>
      <c r="B106" s="100"/>
      <c r="C106" s="11"/>
      <c r="E106" s="12"/>
      <c r="F106" s="12"/>
      <c r="G106" s="12"/>
      <c r="H106" s="12"/>
      <c r="I106" s="12"/>
      <c r="J106" s="12"/>
      <c r="K106" s="12"/>
      <c r="L106" s="12"/>
      <c r="M106" s="12"/>
      <c r="N106" s="12"/>
      <c r="O106" s="12"/>
      <c r="P106" s="53">
        <v>1000</v>
      </c>
      <c r="Q106" s="12"/>
      <c r="S106" s="13"/>
    </row>
    <row r="107" spans="1:19" s="3" customFormat="1" ht="14.5">
      <c r="A107" s="100" t="s">
        <v>823</v>
      </c>
      <c r="B107" s="100"/>
      <c r="C107" s="11"/>
      <c r="E107" s="39">
        <f>E99</f>
        <v>13.791143203190501</v>
      </c>
      <c r="F107" s="23"/>
      <c r="G107" s="23"/>
      <c r="H107" s="39" t="e">
        <f>F99*1000000/G99/365</f>
        <v>#DIV/0!</v>
      </c>
      <c r="I107" s="23"/>
      <c r="J107" s="23"/>
      <c r="K107" s="39">
        <f>I99*1000000/J99/365</f>
        <v>95.881409961708371</v>
      </c>
      <c r="L107" s="39">
        <f>H99*(G99/(G99+J99))+K99*(J99/(G99+J99))</f>
        <v>3747.6626999508467</v>
      </c>
      <c r="M107" s="12"/>
      <c r="N107" s="12"/>
      <c r="O107" s="39">
        <f>IF(N99,(M99*N99)/C105,"")</f>
        <v>7.1051370910202838</v>
      </c>
      <c r="P107" s="39">
        <f>P99/$C$103*P106</f>
        <v>0</v>
      </c>
      <c r="Q107" s="51">
        <v>0.98</v>
      </c>
      <c r="S107" s="13"/>
    </row>
    <row r="108" spans="1:19" s="3" customFormat="1" ht="52">
      <c r="A108" s="100" t="s">
        <v>935</v>
      </c>
      <c r="B108" s="100"/>
      <c r="C108" s="11"/>
      <c r="E108" s="50" t="s">
        <v>366</v>
      </c>
      <c r="F108" s="23"/>
      <c r="G108" s="23"/>
      <c r="H108" s="50" t="s">
        <v>841</v>
      </c>
      <c r="I108" s="23"/>
      <c r="J108" s="23"/>
      <c r="K108" s="50" t="s">
        <v>841</v>
      </c>
      <c r="L108" s="50" t="s">
        <v>841</v>
      </c>
      <c r="M108" s="12"/>
      <c r="N108" s="12"/>
      <c r="O108" s="50" t="s">
        <v>936</v>
      </c>
      <c r="P108" s="50" t="s">
        <v>937</v>
      </c>
      <c r="Q108" s="52" t="s">
        <v>938</v>
      </c>
      <c r="S108" s="13"/>
    </row>
    <row r="109" spans="1:19" s="3" customFormat="1" ht="14.5">
      <c r="A109" s="11"/>
      <c r="C109" s="11"/>
      <c r="D109" s="12"/>
      <c r="E109" s="12"/>
      <c r="F109" s="12"/>
      <c r="G109" s="12"/>
      <c r="H109" s="12"/>
      <c r="I109" s="12"/>
      <c r="J109" s="12"/>
      <c r="K109" s="12"/>
      <c r="L109" s="12"/>
      <c r="M109" s="12"/>
      <c r="N109" s="12"/>
      <c r="O109" s="12"/>
      <c r="P109" s="12"/>
      <c r="Q109" s="12"/>
      <c r="S109" s="13"/>
    </row>
  </sheetData>
  <autoFilter ref="A12:T96" xr:uid="{00000000-0001-0000-0900-000000000000}"/>
  <mergeCells count="22">
    <mergeCell ref="A107:B107"/>
    <mergeCell ref="A106:B106"/>
    <mergeCell ref="A108:B108"/>
    <mergeCell ref="S6:S10"/>
    <mergeCell ref="E6:E8"/>
    <mergeCell ref="P6:P8"/>
    <mergeCell ref="A6:C8"/>
    <mergeCell ref="A9:C9"/>
    <mergeCell ref="A10:C10"/>
    <mergeCell ref="A105:B105"/>
    <mergeCell ref="A104:B104"/>
    <mergeCell ref="A103:B103"/>
    <mergeCell ref="A102:B102"/>
    <mergeCell ref="A98:B98"/>
    <mergeCell ref="A100:B100"/>
    <mergeCell ref="Q6:Q8"/>
    <mergeCell ref="A99:B99"/>
    <mergeCell ref="F7:H7"/>
    <mergeCell ref="I7:K7"/>
    <mergeCell ref="F6:L6"/>
    <mergeCell ref="M6:O8"/>
    <mergeCell ref="A96:C96"/>
  </mergeCells>
  <phoneticPr fontId="32" type="noConversion"/>
  <pageMargins left="0.7" right="0.7" top="0.75" bottom="0.75" header="0.3" footer="0.3"/>
  <pageSetup paperSize="8" scale="59"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M108"/>
  <sheetViews>
    <sheetView workbookViewId="0">
      <selection activeCell="P94" sqref="P94"/>
    </sheetView>
  </sheetViews>
  <sheetFormatPr defaultColWidth="9" defaultRowHeight="14"/>
  <cols>
    <col min="1" max="1" width="13.33203125" style="2" customWidth="1"/>
    <col min="2" max="3" width="23.08203125" style="2" customWidth="1"/>
    <col min="4" max="4" width="1.83203125" style="2" customWidth="1"/>
    <col min="5" max="11" width="10" style="2" customWidth="1"/>
    <col min="12" max="12" width="1.58203125" style="2" customWidth="1"/>
    <col min="13" max="13" width="8.33203125" style="2" customWidth="1"/>
    <col min="14" max="14" width="1.83203125" style="2" customWidth="1"/>
    <col min="15" max="16384" width="9" style="2"/>
  </cols>
  <sheetData>
    <row r="1" spans="1:13" ht="35.5">
      <c r="A1" s="35" t="s">
        <v>939</v>
      </c>
      <c r="B1" s="1"/>
      <c r="C1" s="1"/>
    </row>
    <row r="3" spans="1:13" s="3" customFormat="1" ht="19.5">
      <c r="A3" s="57" t="s">
        <v>940</v>
      </c>
      <c r="B3" s="57"/>
      <c r="C3" s="57"/>
      <c r="D3" s="57"/>
      <c r="E3" s="57"/>
      <c r="F3" s="57"/>
      <c r="G3" s="57"/>
      <c r="H3" s="57"/>
      <c r="I3" s="57"/>
      <c r="J3" s="57"/>
      <c r="K3" s="58">
        <f>Cover!C11</f>
        <v>0</v>
      </c>
      <c r="L3" s="57"/>
      <c r="M3" s="57"/>
    </row>
    <row r="4" spans="1:13" s="3" customFormat="1" ht="19.5">
      <c r="A4" s="6"/>
      <c r="B4" s="6"/>
      <c r="C4" s="6"/>
      <c r="D4" s="6"/>
      <c r="E4" s="6"/>
      <c r="F4" s="6"/>
      <c r="G4" s="6"/>
      <c r="H4" s="6"/>
      <c r="I4" s="14"/>
      <c r="J4" s="14"/>
      <c r="K4" s="14"/>
      <c r="M4" s="5"/>
    </row>
    <row r="5" spans="1:13" s="3" customFormat="1" ht="14.5">
      <c r="A5" s="22">
        <v>1</v>
      </c>
      <c r="B5" s="22">
        <v>2</v>
      </c>
      <c r="C5" s="22">
        <v>3</v>
      </c>
      <c r="D5" s="22"/>
      <c r="E5" s="22">
        <v>4</v>
      </c>
      <c r="F5" s="22">
        <v>5</v>
      </c>
      <c r="G5" s="22">
        <v>6</v>
      </c>
      <c r="H5" s="22">
        <v>7</v>
      </c>
      <c r="I5" s="22">
        <v>8</v>
      </c>
      <c r="J5" s="22">
        <v>9</v>
      </c>
      <c r="K5" s="22">
        <v>10</v>
      </c>
      <c r="L5" s="22"/>
      <c r="M5" s="22"/>
    </row>
    <row r="6" spans="1:13" s="8" customFormat="1" ht="15.5">
      <c r="A6" s="101" t="s">
        <v>23</v>
      </c>
      <c r="B6" s="102"/>
      <c r="C6" s="103"/>
      <c r="D6" s="9"/>
      <c r="E6" s="99" t="s">
        <v>941</v>
      </c>
      <c r="F6" s="99" t="s">
        <v>942</v>
      </c>
      <c r="G6" s="99" t="s">
        <v>943</v>
      </c>
      <c r="H6" s="99" t="s">
        <v>944</v>
      </c>
      <c r="I6" s="99" t="s">
        <v>945</v>
      </c>
      <c r="J6" s="99"/>
      <c r="K6" s="99"/>
      <c r="L6" s="7"/>
      <c r="M6" s="99" t="s">
        <v>28</v>
      </c>
    </row>
    <row r="7" spans="1:13" s="8" customFormat="1" ht="15.5">
      <c r="A7" s="101"/>
      <c r="B7" s="102"/>
      <c r="C7" s="103"/>
      <c r="D7" s="9"/>
      <c r="E7" s="99"/>
      <c r="F7" s="99"/>
      <c r="G7" s="99"/>
      <c r="H7" s="99"/>
      <c r="I7" s="99" t="s">
        <v>946</v>
      </c>
      <c r="J7" s="99" t="s">
        <v>947</v>
      </c>
      <c r="K7" s="99" t="s">
        <v>948</v>
      </c>
      <c r="L7" s="7"/>
      <c r="M7" s="99"/>
    </row>
    <row r="8" spans="1:13" s="8" customFormat="1" ht="39" customHeight="1">
      <c r="A8" s="101"/>
      <c r="B8" s="102"/>
      <c r="C8" s="103"/>
      <c r="D8" s="9"/>
      <c r="E8" s="99"/>
      <c r="F8" s="99"/>
      <c r="G8" s="99"/>
      <c r="H8" s="99"/>
      <c r="I8" s="99"/>
      <c r="J8" s="99"/>
      <c r="K8" s="99"/>
      <c r="L8" s="7"/>
      <c r="M8" s="99"/>
    </row>
    <row r="9" spans="1:13" s="3" customFormat="1" ht="14.5">
      <c r="A9" s="101" t="s">
        <v>24</v>
      </c>
      <c r="B9" s="102"/>
      <c r="C9" s="103"/>
      <c r="D9" s="9"/>
      <c r="E9" s="74" t="s">
        <v>367</v>
      </c>
      <c r="F9" s="74" t="s">
        <v>367</v>
      </c>
      <c r="G9" s="74" t="s">
        <v>367</v>
      </c>
      <c r="H9" s="74" t="s">
        <v>367</v>
      </c>
      <c r="I9" s="74" t="s">
        <v>367</v>
      </c>
      <c r="J9" s="74" t="s">
        <v>949</v>
      </c>
      <c r="K9" s="74" t="s">
        <v>288</v>
      </c>
      <c r="L9" s="9"/>
      <c r="M9" s="99"/>
    </row>
    <row r="10" spans="1:13" s="3" customFormat="1" ht="14.5">
      <c r="A10" s="101" t="s">
        <v>25</v>
      </c>
      <c r="B10" s="102"/>
      <c r="C10" s="103"/>
      <c r="D10" s="9"/>
      <c r="E10" s="74">
        <v>0</v>
      </c>
      <c r="F10" s="74">
        <v>0</v>
      </c>
      <c r="G10" s="74">
        <v>0</v>
      </c>
      <c r="H10" s="74">
        <v>0</v>
      </c>
      <c r="I10" s="74">
        <v>0</v>
      </c>
      <c r="J10" s="74">
        <v>0</v>
      </c>
      <c r="K10" s="74">
        <v>2</v>
      </c>
      <c r="L10" s="9"/>
      <c r="M10" s="99"/>
    </row>
    <row r="11" spans="1:13" s="3" customFormat="1" ht="14.5">
      <c r="A11" s="10"/>
      <c r="B11" s="10"/>
      <c r="C11" s="10"/>
      <c r="D11" s="9"/>
      <c r="E11" s="9"/>
      <c r="F11" s="9"/>
      <c r="G11" s="9"/>
      <c r="H11" s="9"/>
      <c r="I11" s="9"/>
      <c r="J11" s="9"/>
      <c r="K11" s="9"/>
      <c r="L11" s="9"/>
    </row>
    <row r="12" spans="1:13" s="3" customFormat="1" ht="14.5">
      <c r="A12" s="74" t="s">
        <v>369</v>
      </c>
      <c r="B12" s="74" t="s">
        <v>370</v>
      </c>
      <c r="C12" s="74" t="s">
        <v>372</v>
      </c>
      <c r="D12" s="9"/>
      <c r="E12" s="4"/>
      <c r="F12" s="9"/>
      <c r="G12" s="9"/>
      <c r="H12" s="9"/>
      <c r="I12" s="9"/>
      <c r="J12" s="9"/>
      <c r="K12" s="9"/>
      <c r="L12" s="9"/>
    </row>
    <row r="13" spans="1:13" s="3" customFormat="1" ht="14.5">
      <c r="A13" s="44" t="str">
        <f>'P1'!A14</f>
        <v>ESPW027001</v>
      </c>
      <c r="B13" s="44" t="str">
        <f>'P1'!B14</f>
        <v>Bridgewater Wharf, Salford</v>
      </c>
      <c r="C13" s="44" t="str">
        <f>'P1'!D14</f>
        <v>n/a</v>
      </c>
      <c r="D13" s="9"/>
      <c r="E13" s="45">
        <v>0</v>
      </c>
      <c r="F13" s="45">
        <v>0</v>
      </c>
      <c r="G13" s="45">
        <v>0</v>
      </c>
      <c r="H13" s="45">
        <v>0</v>
      </c>
      <c r="I13" s="173">
        <v>0</v>
      </c>
      <c r="J13" s="173" t="b">
        <v>0</v>
      </c>
      <c r="K13" s="174" t="s">
        <v>377</v>
      </c>
      <c r="L13" s="9"/>
      <c r="M13" s="43" t="s">
        <v>950</v>
      </c>
    </row>
    <row r="14" spans="1:13" s="3" customFormat="1" ht="14.5">
      <c r="A14" s="44" t="str">
        <f>'P1'!A15</f>
        <v>ESPW027002</v>
      </c>
      <c r="B14" s="44" t="str">
        <f>'P1'!B15</f>
        <v>Loves Farm, St Neots</v>
      </c>
      <c r="C14" s="44" t="str">
        <f>'P1'!D15</f>
        <v>Anglian Water</v>
      </c>
      <c r="D14" s="9"/>
      <c r="E14" s="45">
        <v>0</v>
      </c>
      <c r="F14" s="45">
        <v>0</v>
      </c>
      <c r="G14" s="45">
        <v>0</v>
      </c>
      <c r="H14" s="45">
        <v>0</v>
      </c>
      <c r="I14" s="173">
        <v>0</v>
      </c>
      <c r="J14" s="173" t="b">
        <v>0</v>
      </c>
      <c r="K14" s="174" t="s">
        <v>377</v>
      </c>
      <c r="L14" s="9"/>
      <c r="M14" s="43" t="s">
        <v>951</v>
      </c>
    </row>
    <row r="15" spans="1:13" s="3" customFormat="1" ht="14.5">
      <c r="A15" s="44" t="str">
        <f>'P1'!A16</f>
        <v>ESPW027003</v>
      </c>
      <c r="B15" s="44" t="str">
        <f>'P1'!B16</f>
        <v>Malabar Farm, Daventry</v>
      </c>
      <c r="C15" s="44" t="str">
        <f>'P1'!D16</f>
        <v>Anglian Water</v>
      </c>
      <c r="D15" s="9"/>
      <c r="E15" s="45">
        <v>0</v>
      </c>
      <c r="F15" s="45">
        <v>0</v>
      </c>
      <c r="G15" s="45">
        <v>0</v>
      </c>
      <c r="H15" s="45">
        <v>0</v>
      </c>
      <c r="I15" s="173">
        <v>0</v>
      </c>
      <c r="J15" s="173" t="b">
        <v>0</v>
      </c>
      <c r="K15" s="174" t="s">
        <v>377</v>
      </c>
      <c r="M15" s="43" t="s">
        <v>952</v>
      </c>
    </row>
    <row r="16" spans="1:13" s="3" customFormat="1" ht="14.5">
      <c r="A16" s="44" t="str">
        <f>'P1'!A17</f>
        <v>ESPW027004</v>
      </c>
      <c r="B16" s="44" t="str">
        <f>'P1'!B17</f>
        <v>Middlebeck, Newark</v>
      </c>
      <c r="C16" s="44" t="str">
        <f>'P1'!D17</f>
        <v>Severn Trent Water</v>
      </c>
      <c r="D16" s="9"/>
      <c r="E16" s="45">
        <v>0</v>
      </c>
      <c r="F16" s="45">
        <v>0</v>
      </c>
      <c r="G16" s="45">
        <v>0</v>
      </c>
      <c r="H16" s="45">
        <v>0</v>
      </c>
      <c r="I16" s="173">
        <v>0</v>
      </c>
      <c r="J16" s="173" t="b">
        <v>0</v>
      </c>
      <c r="K16" s="174" t="s">
        <v>377</v>
      </c>
      <c r="M16" s="43" t="s">
        <v>953</v>
      </c>
    </row>
    <row r="17" spans="1:13" s="3" customFormat="1" ht="14.5">
      <c r="A17" s="44" t="str">
        <f>'P1'!A18</f>
        <v>ESPW027005</v>
      </c>
      <c r="B17" s="44" t="str">
        <f>'P1'!B18</f>
        <v>Holton Croft, Grimsby</v>
      </c>
      <c r="C17" s="44" t="str">
        <f>'P1'!D18</f>
        <v>Anglian Water</v>
      </c>
      <c r="D17" s="9"/>
      <c r="E17" s="45">
        <v>0</v>
      </c>
      <c r="F17" s="45">
        <v>0</v>
      </c>
      <c r="G17" s="45">
        <v>0</v>
      </c>
      <c r="H17" s="45">
        <v>0</v>
      </c>
      <c r="I17" s="173">
        <v>0</v>
      </c>
      <c r="J17" s="173" t="b">
        <v>0</v>
      </c>
      <c r="K17" s="174" t="s">
        <v>377</v>
      </c>
      <c r="M17" s="43" t="s">
        <v>954</v>
      </c>
    </row>
    <row r="18" spans="1:13" s="3" customFormat="1" ht="14.5">
      <c r="A18" s="44" t="str">
        <f>'P1'!A19</f>
        <v>ESPW027006</v>
      </c>
      <c r="B18" s="44" t="str">
        <f>'P1'!B19</f>
        <v>Whitehill, Kinver (Phase 1)</v>
      </c>
      <c r="C18" s="44" t="str">
        <f>'P1'!D19</f>
        <v>Severn Trent Water</v>
      </c>
      <c r="D18" s="9"/>
      <c r="E18" s="45">
        <v>0</v>
      </c>
      <c r="F18" s="45">
        <v>0</v>
      </c>
      <c r="G18" s="45">
        <v>0</v>
      </c>
      <c r="H18" s="45">
        <v>0</v>
      </c>
      <c r="I18" s="173">
        <v>0</v>
      </c>
      <c r="J18" s="173" t="b">
        <v>0</v>
      </c>
      <c r="K18" s="174" t="s">
        <v>377</v>
      </c>
      <c r="M18" s="43" t="s">
        <v>955</v>
      </c>
    </row>
    <row r="19" spans="1:13" s="3" customFormat="1" ht="14.5">
      <c r="A19" s="44" t="str">
        <f>'P1'!A20</f>
        <v>ESPW027007</v>
      </c>
      <c r="B19" s="44" t="str">
        <f>'P1'!B20</f>
        <v>Pinfold Park II, Bridlington</v>
      </c>
      <c r="C19" s="44" t="str">
        <f>'P1'!D20</f>
        <v>Yorkshire Water</v>
      </c>
      <c r="D19" s="9"/>
      <c r="E19" s="45">
        <v>0</v>
      </c>
      <c r="F19" s="45">
        <v>0</v>
      </c>
      <c r="G19" s="45">
        <v>0</v>
      </c>
      <c r="H19" s="45">
        <v>0</v>
      </c>
      <c r="I19" s="173">
        <v>0</v>
      </c>
      <c r="J19" s="173" t="b">
        <v>0</v>
      </c>
      <c r="K19" s="174" t="s">
        <v>377</v>
      </c>
      <c r="M19" s="43" t="s">
        <v>956</v>
      </c>
    </row>
    <row r="20" spans="1:13" s="3" customFormat="1" ht="26">
      <c r="A20" s="44" t="str">
        <f>'P1'!A21</f>
        <v>ESPW027008</v>
      </c>
      <c r="B20" s="44" t="str">
        <f>'P1'!B21</f>
        <v>Wheatpieces Phase 4, Tewkesbury</v>
      </c>
      <c r="C20" s="44" t="str">
        <f>'P1'!D21</f>
        <v>Severn Trent Water</v>
      </c>
      <c r="D20" s="9"/>
      <c r="E20" s="45">
        <v>0</v>
      </c>
      <c r="F20" s="45">
        <v>0</v>
      </c>
      <c r="G20" s="45">
        <v>0</v>
      </c>
      <c r="H20" s="45">
        <v>0</v>
      </c>
      <c r="I20" s="173">
        <v>0</v>
      </c>
      <c r="J20" s="173" t="b">
        <v>0</v>
      </c>
      <c r="K20" s="174" t="s">
        <v>377</v>
      </c>
      <c r="M20" s="43" t="s">
        <v>957</v>
      </c>
    </row>
    <row r="21" spans="1:13" s="3" customFormat="1" ht="14.5">
      <c r="A21" s="44" t="str">
        <f>'P1'!A22</f>
        <v>ESPW027009</v>
      </c>
      <c r="B21" s="44" t="str">
        <f>'P1'!B22</f>
        <v>North Orbital, St Albans</v>
      </c>
      <c r="C21" s="44" t="str">
        <f>'P1'!D22</f>
        <v>Thames Water</v>
      </c>
      <c r="D21" s="9"/>
      <c r="E21" s="45">
        <v>0</v>
      </c>
      <c r="F21" s="45">
        <v>0</v>
      </c>
      <c r="G21" s="45">
        <v>0</v>
      </c>
      <c r="H21" s="45">
        <v>0</v>
      </c>
      <c r="I21" s="173">
        <v>0</v>
      </c>
      <c r="J21" s="173" t="b">
        <v>0</v>
      </c>
      <c r="K21" s="174" t="s">
        <v>377</v>
      </c>
      <c r="M21" s="43" t="s">
        <v>958</v>
      </c>
    </row>
    <row r="22" spans="1:13" s="3" customFormat="1" ht="14.5">
      <c r="A22" s="44" t="str">
        <f>'P1'!A23</f>
        <v>ESPW027010</v>
      </c>
      <c r="B22" s="44" t="str">
        <f>'P1'!B23</f>
        <v>Cote Road, Bampton</v>
      </c>
      <c r="C22" s="44" t="str">
        <f>'P1'!D23</f>
        <v>Thames Water</v>
      </c>
      <c r="D22" s="9"/>
      <c r="E22" s="45">
        <v>0</v>
      </c>
      <c r="F22" s="45">
        <v>0</v>
      </c>
      <c r="G22" s="45">
        <v>0</v>
      </c>
      <c r="H22" s="45">
        <v>0</v>
      </c>
      <c r="I22" s="173">
        <v>0</v>
      </c>
      <c r="J22" s="173" t="b">
        <v>0</v>
      </c>
      <c r="K22" s="174" t="s">
        <v>377</v>
      </c>
      <c r="M22" s="43" t="s">
        <v>959</v>
      </c>
    </row>
    <row r="23" spans="1:13" s="3" customFormat="1" ht="14.5">
      <c r="A23" s="44" t="str">
        <f>'P1'!A24</f>
        <v>ESPW031041</v>
      </c>
      <c r="B23" s="44" t="str">
        <f>'P1'!B24</f>
        <v>C2, Stanley Street, Salford</v>
      </c>
      <c r="C23" s="44" t="str">
        <f>'P1'!D24</f>
        <v>United Utilities</v>
      </c>
      <c r="D23" s="9"/>
      <c r="E23" s="45">
        <v>0</v>
      </c>
      <c r="F23" s="45">
        <v>0</v>
      </c>
      <c r="G23" s="45">
        <v>0</v>
      </c>
      <c r="H23" s="45">
        <v>0</v>
      </c>
      <c r="I23" s="173">
        <v>0</v>
      </c>
      <c r="J23" s="173" t="b">
        <v>0</v>
      </c>
      <c r="K23" s="174" t="s">
        <v>377</v>
      </c>
      <c r="M23" s="43" t="s">
        <v>960</v>
      </c>
    </row>
    <row r="24" spans="1:13" s="3" customFormat="1" ht="26">
      <c r="A24" s="44" t="str">
        <f>'P1'!A25</f>
        <v>ESPW031701</v>
      </c>
      <c r="B24" s="44" t="str">
        <f>'P1'!B25</f>
        <v>Fairham Pastures (Phase 1) and Phase 4, Nottingham</v>
      </c>
      <c r="C24" s="44" t="str">
        <f>'P1'!D25</f>
        <v>Severn Trent Water</v>
      </c>
      <c r="D24" s="9"/>
      <c r="E24" s="45">
        <v>0</v>
      </c>
      <c r="F24" s="45">
        <v>0</v>
      </c>
      <c r="G24" s="45">
        <v>0</v>
      </c>
      <c r="H24" s="45">
        <v>0</v>
      </c>
      <c r="I24" s="173">
        <v>0</v>
      </c>
      <c r="J24" s="173" t="b">
        <v>0</v>
      </c>
      <c r="K24" s="174" t="s">
        <v>377</v>
      </c>
      <c r="M24" s="43" t="s">
        <v>961</v>
      </c>
    </row>
    <row r="25" spans="1:13" s="3" customFormat="1" ht="14.5">
      <c r="A25" s="44" t="str">
        <f>'P1'!A26</f>
        <v>ESPW032500</v>
      </c>
      <c r="B25" s="44" t="str">
        <f>'P1'!B26</f>
        <v>Latitude Purple, Leeds</v>
      </c>
      <c r="C25" s="44" t="str">
        <f>'P1'!D26</f>
        <v>Yorkshire Water</v>
      </c>
      <c r="D25" s="9"/>
      <c r="E25" s="45">
        <v>0</v>
      </c>
      <c r="F25" s="45">
        <v>0</v>
      </c>
      <c r="G25" s="45">
        <v>0</v>
      </c>
      <c r="H25" s="45">
        <v>0</v>
      </c>
      <c r="I25" s="173">
        <v>0</v>
      </c>
      <c r="J25" s="173" t="b">
        <v>0</v>
      </c>
      <c r="K25" s="174" t="s">
        <v>377</v>
      </c>
      <c r="M25" s="43" t="s">
        <v>962</v>
      </c>
    </row>
    <row r="26" spans="1:13" s="3" customFormat="1" ht="14.5">
      <c r="A26" s="44" t="str">
        <f>'P1'!A27</f>
        <v>ESPW033054</v>
      </c>
      <c r="B26" s="44" t="str">
        <f>'P1'!B27</f>
        <v>Merchant’s Wharf, Salford</v>
      </c>
      <c r="C26" s="44" t="str">
        <f>'P1'!D27</f>
        <v>United Utilities</v>
      </c>
      <c r="D26" s="9"/>
      <c r="E26" s="45">
        <v>0</v>
      </c>
      <c r="F26" s="45">
        <v>0</v>
      </c>
      <c r="G26" s="45">
        <v>0</v>
      </c>
      <c r="H26" s="45">
        <v>0</v>
      </c>
      <c r="I26" s="173">
        <v>0</v>
      </c>
      <c r="J26" s="173" t="b">
        <v>0</v>
      </c>
      <c r="K26" s="174" t="s">
        <v>377</v>
      </c>
      <c r="M26" s="43" t="s">
        <v>963</v>
      </c>
    </row>
    <row r="27" spans="1:13" s="3" customFormat="1" ht="14.5">
      <c r="A27" s="44" t="str">
        <f>'P1'!A28</f>
        <v>ESPW033111</v>
      </c>
      <c r="B27" s="44" t="str">
        <f>'P1'!B28</f>
        <v>Sylvester Street, Sheffield</v>
      </c>
      <c r="C27" s="44" t="str">
        <f>'P1'!D28</f>
        <v>Yorkshire Water</v>
      </c>
      <c r="D27" s="9"/>
      <c r="E27" s="45">
        <v>0</v>
      </c>
      <c r="F27" s="45">
        <v>0</v>
      </c>
      <c r="G27" s="45">
        <v>0</v>
      </c>
      <c r="H27" s="45">
        <v>0</v>
      </c>
      <c r="I27" s="173">
        <v>0</v>
      </c>
      <c r="J27" s="173" t="b">
        <v>0</v>
      </c>
      <c r="K27" s="174" t="s">
        <v>377</v>
      </c>
      <c r="M27" s="43" t="s">
        <v>964</v>
      </c>
    </row>
    <row r="28" spans="1:13" s="3" customFormat="1" ht="14.5">
      <c r="A28" s="44" t="str">
        <f>'P1'!A29</f>
        <v>ESPW033271</v>
      </c>
      <c r="B28" s="44" t="str">
        <f>'P1'!B29</f>
        <v>Victoria Riverside, Manchester</v>
      </c>
      <c r="C28" s="44" t="str">
        <f>'P1'!D29</f>
        <v>n/a</v>
      </c>
      <c r="D28" s="9"/>
      <c r="E28" s="45">
        <v>0</v>
      </c>
      <c r="F28" s="45">
        <v>0</v>
      </c>
      <c r="G28" s="45">
        <v>0</v>
      </c>
      <c r="H28" s="45">
        <v>0</v>
      </c>
      <c r="I28" s="173">
        <v>0</v>
      </c>
      <c r="J28" s="173" t="b">
        <v>0</v>
      </c>
      <c r="K28" s="174" t="s">
        <v>377</v>
      </c>
      <c r="M28" s="43" t="s">
        <v>965</v>
      </c>
    </row>
    <row r="29" spans="1:13" s="3" customFormat="1" ht="14.5">
      <c r="A29" s="44" t="str">
        <f>'P1'!A30</f>
        <v>ESPW033338</v>
      </c>
      <c r="B29" s="44" t="str">
        <f>'P1'!B30</f>
        <v>Bhailok Court, Preston</v>
      </c>
      <c r="C29" s="44" t="str">
        <f>'P1'!D30</f>
        <v>United Utilities</v>
      </c>
      <c r="D29" s="9"/>
      <c r="E29" s="45">
        <v>0</v>
      </c>
      <c r="F29" s="45">
        <v>0</v>
      </c>
      <c r="G29" s="45">
        <v>0</v>
      </c>
      <c r="H29" s="45">
        <v>0</v>
      </c>
      <c r="I29" s="173">
        <v>0</v>
      </c>
      <c r="J29" s="173" t="b">
        <v>0</v>
      </c>
      <c r="K29" s="174" t="s">
        <v>377</v>
      </c>
      <c r="M29" s="43" t="s">
        <v>966</v>
      </c>
    </row>
    <row r="30" spans="1:13" s="3" customFormat="1" ht="14.5">
      <c r="A30" s="44" t="str">
        <f>'P1'!A31</f>
        <v>ESPW033374</v>
      </c>
      <c r="B30" s="44" t="str">
        <f>'P1'!B31</f>
        <v>Halifax Road Penistone</v>
      </c>
      <c r="C30" s="44" t="str">
        <f>'P1'!D31</f>
        <v>n/a</v>
      </c>
      <c r="D30" s="9"/>
      <c r="E30" s="45">
        <v>0</v>
      </c>
      <c r="F30" s="45">
        <v>0</v>
      </c>
      <c r="G30" s="45">
        <v>0</v>
      </c>
      <c r="H30" s="45">
        <v>0</v>
      </c>
      <c r="I30" s="173">
        <v>0</v>
      </c>
      <c r="J30" s="173" t="b">
        <v>0</v>
      </c>
      <c r="K30" s="174" t="s">
        <v>377</v>
      </c>
      <c r="M30" s="43" t="s">
        <v>967</v>
      </c>
    </row>
    <row r="31" spans="1:13" s="3" customFormat="1" ht="14.5">
      <c r="A31" s="44" t="str">
        <f>'P1'!A32</f>
        <v>ESPW033386</v>
      </c>
      <c r="B31" s="44" t="str">
        <f>'P1'!B32</f>
        <v>Varsity Quarter, Manchester</v>
      </c>
      <c r="C31" s="44" t="str">
        <f>'P1'!D32</f>
        <v>United Utilities</v>
      </c>
      <c r="D31" s="9"/>
      <c r="E31" s="45">
        <v>0</v>
      </c>
      <c r="F31" s="45">
        <v>0</v>
      </c>
      <c r="G31" s="45">
        <v>0</v>
      </c>
      <c r="H31" s="45">
        <v>0</v>
      </c>
      <c r="I31" s="173">
        <v>0</v>
      </c>
      <c r="J31" s="173" t="b">
        <v>0</v>
      </c>
      <c r="K31" s="174" t="s">
        <v>377</v>
      </c>
      <c r="M31" s="43" t="s">
        <v>968</v>
      </c>
    </row>
    <row r="32" spans="1:13" s="3" customFormat="1" ht="14.5">
      <c r="A32" s="44" t="str">
        <f>'P1'!A33</f>
        <v>ESPW033571</v>
      </c>
      <c r="B32" s="44" t="str">
        <f>'P1'!B33</f>
        <v>Station Road, Newport</v>
      </c>
      <c r="C32" s="44" t="str">
        <f>'P1'!D33</f>
        <v>Severn Trent Water</v>
      </c>
      <c r="D32" s="9"/>
      <c r="E32" s="45">
        <v>0</v>
      </c>
      <c r="F32" s="45">
        <v>0</v>
      </c>
      <c r="G32" s="45">
        <v>0</v>
      </c>
      <c r="H32" s="45">
        <v>0</v>
      </c>
      <c r="I32" s="173">
        <v>0</v>
      </c>
      <c r="J32" s="173" t="b">
        <v>0</v>
      </c>
      <c r="K32" s="174" t="s">
        <v>377</v>
      </c>
      <c r="M32" s="43" t="s">
        <v>969</v>
      </c>
    </row>
    <row r="33" spans="1:13" s="3" customFormat="1" ht="14.5">
      <c r="A33" s="44" t="str">
        <f>'P1'!A34</f>
        <v>ESPW033583</v>
      </c>
      <c r="B33" s="44" t="str">
        <f>'P1'!B34</f>
        <v>Springwell Gardens, Leeds</v>
      </c>
      <c r="C33" s="44" t="str">
        <f>'P1'!D34</f>
        <v>Yorkshire Water</v>
      </c>
      <c r="D33" s="9"/>
      <c r="E33" s="45">
        <v>0</v>
      </c>
      <c r="F33" s="45">
        <v>0</v>
      </c>
      <c r="G33" s="45">
        <v>0</v>
      </c>
      <c r="H33" s="45">
        <v>0</v>
      </c>
      <c r="I33" s="173">
        <v>0</v>
      </c>
      <c r="J33" s="173" t="b">
        <v>0</v>
      </c>
      <c r="K33" s="174" t="s">
        <v>377</v>
      </c>
      <c r="M33" s="43" t="s">
        <v>970</v>
      </c>
    </row>
    <row r="34" spans="1:13" s="3" customFormat="1" ht="14.5">
      <c r="A34" s="44" t="str">
        <f>'P1'!A35</f>
        <v>ESPW033639</v>
      </c>
      <c r="B34" s="44" t="str">
        <f>'P1'!B35</f>
        <v>Bracks Farm, Bishops Auckland</v>
      </c>
      <c r="C34" s="44" t="str">
        <f>'P1'!D35</f>
        <v>Northumbrian Water</v>
      </c>
      <c r="D34" s="9"/>
      <c r="E34" s="45">
        <v>0</v>
      </c>
      <c r="F34" s="45">
        <v>0</v>
      </c>
      <c r="G34" s="45">
        <v>0</v>
      </c>
      <c r="H34" s="45">
        <v>0</v>
      </c>
      <c r="I34" s="173">
        <v>0</v>
      </c>
      <c r="J34" s="173" t="b">
        <v>0</v>
      </c>
      <c r="K34" s="174" t="s">
        <v>377</v>
      </c>
      <c r="M34" s="43" t="s">
        <v>971</v>
      </c>
    </row>
    <row r="35" spans="1:13" s="3" customFormat="1" ht="26">
      <c r="A35" s="44" t="str">
        <f>'P1'!A36</f>
        <v>ESPW033673</v>
      </c>
      <c r="B35" s="44" t="str">
        <f>'P1'!B36</f>
        <v>Wrottesley Park, Wolverhampton</v>
      </c>
      <c r="C35" s="44" t="str">
        <f>'P1'!D36</f>
        <v>Severn Trent Water</v>
      </c>
      <c r="D35" s="9"/>
      <c r="E35" s="45">
        <v>0</v>
      </c>
      <c r="F35" s="45">
        <v>0</v>
      </c>
      <c r="G35" s="45">
        <v>0</v>
      </c>
      <c r="H35" s="45">
        <v>0</v>
      </c>
      <c r="I35" s="173">
        <v>0</v>
      </c>
      <c r="J35" s="173" t="b">
        <v>0</v>
      </c>
      <c r="K35" s="174" t="s">
        <v>377</v>
      </c>
      <c r="M35" s="43" t="s">
        <v>972</v>
      </c>
    </row>
    <row r="36" spans="1:13" s="3" customFormat="1" ht="26">
      <c r="A36" s="44" t="str">
        <f>'P1'!A37</f>
        <v>ESPW033682</v>
      </c>
      <c r="B36" s="44" t="str">
        <f>'P1'!B37</f>
        <v>New Garden Square, Birmingham</v>
      </c>
      <c r="C36" s="44" t="str">
        <f>'P1'!D37</f>
        <v>Severn Trent Water</v>
      </c>
      <c r="D36" s="9"/>
      <c r="E36" s="45">
        <v>0</v>
      </c>
      <c r="F36" s="45">
        <v>0</v>
      </c>
      <c r="G36" s="45">
        <v>0</v>
      </c>
      <c r="H36" s="45">
        <v>0</v>
      </c>
      <c r="I36" s="173">
        <v>0</v>
      </c>
      <c r="J36" s="173" t="b">
        <v>0</v>
      </c>
      <c r="K36" s="174" t="s">
        <v>377</v>
      </c>
      <c r="M36" s="43" t="s">
        <v>973</v>
      </c>
    </row>
    <row r="37" spans="1:13" s="3" customFormat="1" ht="14.5">
      <c r="A37" s="44" t="str">
        <f>'P1'!A38</f>
        <v>ESPW033860</v>
      </c>
      <c r="B37" s="44" t="str">
        <f>'P1'!B38</f>
        <v>Burdon Lane, Sunderland</v>
      </c>
      <c r="C37" s="44" t="str">
        <f>'P1'!D38</f>
        <v>Northumbrian Water</v>
      </c>
      <c r="D37" s="9"/>
      <c r="E37" s="45">
        <v>0</v>
      </c>
      <c r="F37" s="45">
        <v>0</v>
      </c>
      <c r="G37" s="45">
        <v>0</v>
      </c>
      <c r="H37" s="45">
        <v>0</v>
      </c>
      <c r="I37" s="173">
        <v>0</v>
      </c>
      <c r="J37" s="173" t="b">
        <v>0</v>
      </c>
      <c r="K37" s="174" t="s">
        <v>377</v>
      </c>
      <c r="M37" s="43" t="s">
        <v>974</v>
      </c>
    </row>
    <row r="38" spans="1:13" s="3" customFormat="1" ht="14.5">
      <c r="A38" s="44" t="str">
        <f>'P1'!A39</f>
        <v>ESPW033950</v>
      </c>
      <c r="B38" s="44" t="str">
        <f>'P1'!B39</f>
        <v>The Grange, Bideford</v>
      </c>
      <c r="C38" s="44" t="str">
        <f>'P1'!D39</f>
        <v>South West Water</v>
      </c>
      <c r="D38" s="9"/>
      <c r="E38" s="45">
        <v>0</v>
      </c>
      <c r="F38" s="45">
        <v>0</v>
      </c>
      <c r="G38" s="45">
        <v>0</v>
      </c>
      <c r="H38" s="45">
        <v>0</v>
      </c>
      <c r="I38" s="173">
        <v>0</v>
      </c>
      <c r="J38" s="173" t="b">
        <v>0</v>
      </c>
      <c r="K38" s="174" t="s">
        <v>377</v>
      </c>
      <c r="M38" s="43" t="s">
        <v>975</v>
      </c>
    </row>
    <row r="39" spans="1:13" s="3" customFormat="1" ht="14.5">
      <c r="A39" s="44" t="str">
        <f>'P1'!A40</f>
        <v>ESPW033954</v>
      </c>
      <c r="B39" s="44" t="str">
        <f>'P1'!B40</f>
        <v>Latitude Blue, Leeds</v>
      </c>
      <c r="C39" s="44" t="str">
        <f>'P1'!D40</f>
        <v>Yorkshire Water</v>
      </c>
      <c r="D39" s="9"/>
      <c r="E39" s="45">
        <v>0</v>
      </c>
      <c r="F39" s="45">
        <v>0</v>
      </c>
      <c r="G39" s="45">
        <v>0</v>
      </c>
      <c r="H39" s="45">
        <v>0</v>
      </c>
      <c r="I39" s="173">
        <v>0</v>
      </c>
      <c r="J39" s="173" t="b">
        <v>0</v>
      </c>
      <c r="K39" s="174" t="s">
        <v>377</v>
      </c>
      <c r="M39" s="43" t="s">
        <v>976</v>
      </c>
    </row>
    <row r="40" spans="1:13" s="3" customFormat="1" ht="14.5">
      <c r="A40" s="44" t="str">
        <f>'P1'!A41</f>
        <v>ESPW034148</v>
      </c>
      <c r="B40" s="44" t="str">
        <f>'P1'!B41</f>
        <v>Trafford Waters, Manchester</v>
      </c>
      <c r="C40" s="44" t="str">
        <f>'P1'!D41</f>
        <v>United Utilities</v>
      </c>
      <c r="D40" s="9"/>
      <c r="E40" s="45">
        <v>0</v>
      </c>
      <c r="F40" s="45">
        <v>0</v>
      </c>
      <c r="G40" s="45">
        <v>0</v>
      </c>
      <c r="H40" s="45">
        <v>0</v>
      </c>
      <c r="I40" s="173">
        <v>0</v>
      </c>
      <c r="J40" s="173" t="b">
        <v>0</v>
      </c>
      <c r="K40" s="174" t="s">
        <v>377</v>
      </c>
      <c r="M40" s="43" t="s">
        <v>977</v>
      </c>
    </row>
    <row r="41" spans="1:13" s="3" customFormat="1" ht="14.5">
      <c r="A41" s="44" t="str">
        <f>'P1'!A42</f>
        <v>ESPW034197</v>
      </c>
      <c r="B41" s="44" t="str">
        <f>'P1'!B42</f>
        <v>Bromyard Road, Worcester</v>
      </c>
      <c r="C41" s="44" t="str">
        <f>'P1'!D42</f>
        <v>Severn Trent Water</v>
      </c>
      <c r="D41" s="9"/>
      <c r="E41" s="45">
        <v>0</v>
      </c>
      <c r="F41" s="45">
        <v>0</v>
      </c>
      <c r="G41" s="45">
        <v>0</v>
      </c>
      <c r="H41" s="45">
        <v>0</v>
      </c>
      <c r="I41" s="173">
        <v>0</v>
      </c>
      <c r="J41" s="173" t="b">
        <v>0</v>
      </c>
      <c r="K41" s="174" t="s">
        <v>377</v>
      </c>
      <c r="M41" s="43" t="s">
        <v>978</v>
      </c>
    </row>
    <row r="42" spans="1:13" s="3" customFormat="1" ht="14.5">
      <c r="A42" s="44" t="str">
        <f>'P1'!A43</f>
        <v>ESPW034261</v>
      </c>
      <c r="B42" s="44" t="str">
        <f>'P1'!B43</f>
        <v>Sydney Road, Crewe</v>
      </c>
      <c r="C42" s="44" t="str">
        <f>'P1'!D43</f>
        <v>n/a</v>
      </c>
      <c r="D42" s="9"/>
      <c r="E42" s="45">
        <v>0</v>
      </c>
      <c r="F42" s="45">
        <v>0</v>
      </c>
      <c r="G42" s="45">
        <v>0</v>
      </c>
      <c r="H42" s="45">
        <v>0</v>
      </c>
      <c r="I42" s="173">
        <v>0</v>
      </c>
      <c r="J42" s="173" t="b">
        <v>0</v>
      </c>
      <c r="K42" s="174" t="s">
        <v>377</v>
      </c>
      <c r="M42" s="43" t="s">
        <v>979</v>
      </c>
    </row>
    <row r="43" spans="1:13" s="3" customFormat="1" ht="14.5">
      <c r="A43" s="44" t="str">
        <f>'P1'!A44</f>
        <v>ESPW034278</v>
      </c>
      <c r="B43" s="44" t="str">
        <f>'P1'!B44</f>
        <v>West Carclaze, St Austell</v>
      </c>
      <c r="C43" s="44" t="str">
        <f>'P1'!D44</f>
        <v>South West Water</v>
      </c>
      <c r="D43" s="9"/>
      <c r="E43" s="45">
        <v>0</v>
      </c>
      <c r="F43" s="45">
        <v>0</v>
      </c>
      <c r="G43" s="45">
        <v>0</v>
      </c>
      <c r="H43" s="45">
        <v>0</v>
      </c>
      <c r="I43" s="173">
        <v>0</v>
      </c>
      <c r="J43" s="173" t="b">
        <v>0</v>
      </c>
      <c r="K43" s="174" t="s">
        <v>377</v>
      </c>
      <c r="M43" s="43" t="s">
        <v>980</v>
      </c>
    </row>
    <row r="44" spans="1:13" s="3" customFormat="1" ht="14.5">
      <c r="A44" s="44" t="str">
        <f>'P1'!A45</f>
        <v>ESPW034319</v>
      </c>
      <c r="B44" s="44" t="str">
        <f>'P1'!B45</f>
        <v>Whitford Road, Bromsgrove</v>
      </c>
      <c r="C44" s="44" t="str">
        <f>'P1'!D45</f>
        <v>Severn Trent Water</v>
      </c>
      <c r="D44" s="9"/>
      <c r="E44" s="45">
        <v>0</v>
      </c>
      <c r="F44" s="45">
        <v>0</v>
      </c>
      <c r="G44" s="45">
        <v>0</v>
      </c>
      <c r="H44" s="45">
        <v>0</v>
      </c>
      <c r="I44" s="173">
        <v>0</v>
      </c>
      <c r="J44" s="173" t="b">
        <v>0</v>
      </c>
      <c r="K44" s="174" t="s">
        <v>377</v>
      </c>
      <c r="M44" s="43" t="s">
        <v>981</v>
      </c>
    </row>
    <row r="45" spans="1:13" s="3" customFormat="1" ht="14.5">
      <c r="A45" s="44" t="str">
        <f>'P1'!A46</f>
        <v>ESPW034347</v>
      </c>
      <c r="B45" s="44" t="str">
        <f>'P1'!B46</f>
        <v>Back Lane, Sowerby</v>
      </c>
      <c r="C45" s="44" t="str">
        <f>'P1'!D46</f>
        <v>Yorkshire Water</v>
      </c>
      <c r="D45" s="9"/>
      <c r="E45" s="45">
        <v>0</v>
      </c>
      <c r="F45" s="45">
        <v>0</v>
      </c>
      <c r="G45" s="45">
        <v>0</v>
      </c>
      <c r="H45" s="45">
        <v>0</v>
      </c>
      <c r="I45" s="173">
        <v>0</v>
      </c>
      <c r="J45" s="173" t="b">
        <v>0</v>
      </c>
      <c r="K45" s="174" t="s">
        <v>377</v>
      </c>
      <c r="M45" s="43" t="s">
        <v>982</v>
      </c>
    </row>
    <row r="46" spans="1:13" s="3" customFormat="1" ht="14.5">
      <c r="A46" s="44" t="str">
        <f>'P1'!A47</f>
        <v>ESPW034357</v>
      </c>
      <c r="B46" s="44" t="str">
        <f>'P1'!B47</f>
        <v>The Maltings, Haddenham</v>
      </c>
      <c r="C46" s="44" t="str">
        <f>'P1'!D47</f>
        <v>Thames Water</v>
      </c>
      <c r="D46" s="9"/>
      <c r="E46" s="45">
        <v>0</v>
      </c>
      <c r="F46" s="45">
        <v>0</v>
      </c>
      <c r="G46" s="45">
        <v>0</v>
      </c>
      <c r="H46" s="45">
        <v>0</v>
      </c>
      <c r="I46" s="173">
        <v>0</v>
      </c>
      <c r="J46" s="173" t="b">
        <v>0</v>
      </c>
      <c r="K46" s="174" t="s">
        <v>377</v>
      </c>
      <c r="M46" s="43" t="s">
        <v>983</v>
      </c>
    </row>
    <row r="47" spans="1:13" s="3" customFormat="1" ht="14.5">
      <c r="A47" s="44" t="str">
        <f>'P1'!A48</f>
        <v>ESPW034422</v>
      </c>
      <c r="B47" s="44" t="str">
        <f>'P1'!B48</f>
        <v>Southport Road, Thornton</v>
      </c>
      <c r="C47" s="44" t="str">
        <f>'P1'!D48</f>
        <v>n/a</v>
      </c>
      <c r="D47" s="9"/>
      <c r="E47" s="45">
        <v>0</v>
      </c>
      <c r="F47" s="45">
        <v>0</v>
      </c>
      <c r="G47" s="45">
        <v>0</v>
      </c>
      <c r="H47" s="45">
        <v>0</v>
      </c>
      <c r="I47" s="173">
        <v>0</v>
      </c>
      <c r="J47" s="173" t="b">
        <v>0</v>
      </c>
      <c r="K47" s="174" t="s">
        <v>377</v>
      </c>
      <c r="M47" s="43" t="s">
        <v>984</v>
      </c>
    </row>
    <row r="48" spans="1:13" s="3" customFormat="1" ht="14.5">
      <c r="A48" s="44" t="str">
        <f>'P1'!A49</f>
        <v>ESPW034586</v>
      </c>
      <c r="B48" s="44" t="str">
        <f>'P1'!B49</f>
        <v>Mount Road, Gorton</v>
      </c>
      <c r="C48" s="44" t="str">
        <f>'P1'!D49</f>
        <v>United Utilities</v>
      </c>
      <c r="D48" s="9"/>
      <c r="E48" s="45">
        <v>0</v>
      </c>
      <c r="F48" s="45">
        <v>0</v>
      </c>
      <c r="G48" s="45">
        <v>0</v>
      </c>
      <c r="H48" s="45">
        <v>0</v>
      </c>
      <c r="I48" s="173">
        <v>0</v>
      </c>
      <c r="J48" s="173" t="b">
        <v>0</v>
      </c>
      <c r="K48" s="174" t="s">
        <v>377</v>
      </c>
      <c r="M48" s="43" t="s">
        <v>985</v>
      </c>
    </row>
    <row r="49" spans="1:13" s="3" customFormat="1" ht="26">
      <c r="A49" s="44" t="str">
        <f>'P1'!A50</f>
        <v>ESPW034592</v>
      </c>
      <c r="B49" s="44" t="str">
        <f>'P1'!B50</f>
        <v>Kennet Garden Village, Newmarket</v>
      </c>
      <c r="C49" s="44" t="str">
        <f>'P1'!D50</f>
        <v>Anglian Water</v>
      </c>
      <c r="D49" s="9"/>
      <c r="E49" s="45">
        <v>0</v>
      </c>
      <c r="F49" s="45">
        <v>0</v>
      </c>
      <c r="G49" s="45">
        <v>0</v>
      </c>
      <c r="H49" s="45">
        <v>0</v>
      </c>
      <c r="I49" s="173">
        <v>0</v>
      </c>
      <c r="J49" s="173" t="b">
        <v>0</v>
      </c>
      <c r="K49" s="174" t="s">
        <v>377</v>
      </c>
      <c r="M49" s="43" t="s">
        <v>986</v>
      </c>
    </row>
    <row r="50" spans="1:13" s="3" customFormat="1" ht="14.5">
      <c r="A50" s="44" t="str">
        <f>'P1'!A51</f>
        <v>ESPW034682</v>
      </c>
      <c r="B50" s="44" t="str">
        <f>'P1'!B51</f>
        <v>Harvino, Hunnington</v>
      </c>
      <c r="C50" s="44" t="str">
        <f>'P1'!D51</f>
        <v>Severn Trent Water</v>
      </c>
      <c r="D50" s="9"/>
      <c r="E50" s="45">
        <v>0</v>
      </c>
      <c r="F50" s="45">
        <v>0</v>
      </c>
      <c r="G50" s="45">
        <v>0</v>
      </c>
      <c r="H50" s="45">
        <v>0</v>
      </c>
      <c r="I50" s="173">
        <v>0</v>
      </c>
      <c r="J50" s="173" t="b">
        <v>0</v>
      </c>
      <c r="K50" s="174" t="s">
        <v>377</v>
      </c>
      <c r="M50" s="43" t="s">
        <v>987</v>
      </c>
    </row>
    <row r="51" spans="1:13" s="3" customFormat="1" ht="26">
      <c r="A51" s="44" t="str">
        <f>'P1'!A52</f>
        <v>ESPW034763</v>
      </c>
      <c r="B51" s="44" t="str">
        <f>'P1'!B52</f>
        <v>Seaham Garden Village, Durham</v>
      </c>
      <c r="C51" s="44" t="str">
        <f>'P1'!D52</f>
        <v>Northumbrian Water</v>
      </c>
      <c r="D51" s="9"/>
      <c r="E51" s="45">
        <v>0</v>
      </c>
      <c r="F51" s="45">
        <v>0</v>
      </c>
      <c r="G51" s="45">
        <v>0</v>
      </c>
      <c r="H51" s="45">
        <v>0</v>
      </c>
      <c r="I51" s="173">
        <v>0</v>
      </c>
      <c r="J51" s="173" t="b">
        <v>0</v>
      </c>
      <c r="K51" s="174" t="s">
        <v>377</v>
      </c>
      <c r="M51" s="43" t="s">
        <v>988</v>
      </c>
    </row>
    <row r="52" spans="1:13" s="3" customFormat="1" ht="14.5">
      <c r="A52" s="44" t="str">
        <f>'P1'!A53</f>
        <v>ESPW034795</v>
      </c>
      <c r="B52" s="44" t="str">
        <f>'P1'!B53</f>
        <v>Foundry Lea, Bridport</v>
      </c>
      <c r="C52" s="44" t="str">
        <f>'P1'!D53</f>
        <v>Wessex Water</v>
      </c>
      <c r="D52" s="9"/>
      <c r="E52" s="45">
        <v>0</v>
      </c>
      <c r="F52" s="45">
        <v>0</v>
      </c>
      <c r="G52" s="45">
        <v>0</v>
      </c>
      <c r="H52" s="45">
        <v>0</v>
      </c>
      <c r="I52" s="173">
        <v>0</v>
      </c>
      <c r="J52" s="173" t="b">
        <v>0</v>
      </c>
      <c r="K52" s="174" t="s">
        <v>377</v>
      </c>
      <c r="M52" s="43" t="s">
        <v>989</v>
      </c>
    </row>
    <row r="53" spans="1:13" s="3" customFormat="1" ht="26">
      <c r="A53" s="44" t="str">
        <f>'P1'!A54</f>
        <v>ESPW034818</v>
      </c>
      <c r="B53" s="44" t="str">
        <f>'P1'!B54</f>
        <v>Farm View Road, Kirkby in Ashfield</v>
      </c>
      <c r="C53" s="44" t="str">
        <f>'P1'!D54</f>
        <v>Severn Trent Water</v>
      </c>
      <c r="D53" s="9"/>
      <c r="E53" s="45">
        <v>0</v>
      </c>
      <c r="F53" s="45">
        <v>0</v>
      </c>
      <c r="G53" s="45">
        <v>0</v>
      </c>
      <c r="H53" s="45">
        <v>0</v>
      </c>
      <c r="I53" s="173">
        <v>0</v>
      </c>
      <c r="J53" s="173" t="b">
        <v>0</v>
      </c>
      <c r="K53" s="174" t="s">
        <v>377</v>
      </c>
      <c r="M53" s="43" t="s">
        <v>990</v>
      </c>
    </row>
    <row r="54" spans="1:13" s="3" customFormat="1" ht="14.5">
      <c r="A54" s="44" t="str">
        <f>'P1'!A55</f>
        <v>ESPW035043</v>
      </c>
      <c r="B54" s="44" t="str">
        <f>'P1'!B55</f>
        <v>Coventry Meggitt, Coventry</v>
      </c>
      <c r="C54" s="44" t="str">
        <f>'P1'!D55</f>
        <v>Severn Trent Water</v>
      </c>
      <c r="D54" s="9"/>
      <c r="E54" s="45">
        <v>0</v>
      </c>
      <c r="F54" s="45">
        <v>0</v>
      </c>
      <c r="G54" s="45">
        <v>0</v>
      </c>
      <c r="H54" s="45">
        <v>0</v>
      </c>
      <c r="I54" s="173">
        <v>0</v>
      </c>
      <c r="J54" s="173" t="b">
        <v>0</v>
      </c>
      <c r="K54" s="174" t="s">
        <v>377</v>
      </c>
      <c r="M54" s="43" t="s">
        <v>991</v>
      </c>
    </row>
    <row r="55" spans="1:13" s="3" customFormat="1" ht="14.5">
      <c r="A55" s="44" t="str">
        <f>'P1'!A56</f>
        <v>ESPW035290</v>
      </c>
      <c r="B55" s="44" t="str">
        <f>'P1'!B56</f>
        <v>Harlington West, Dunstable</v>
      </c>
      <c r="C55" s="44" t="str">
        <f>'P1'!D56</f>
        <v>Anglian Water</v>
      </c>
      <c r="D55" s="9"/>
      <c r="E55" s="45">
        <v>0</v>
      </c>
      <c r="F55" s="45">
        <v>0</v>
      </c>
      <c r="G55" s="45">
        <v>0</v>
      </c>
      <c r="H55" s="45">
        <v>0</v>
      </c>
      <c r="I55" s="173">
        <v>0</v>
      </c>
      <c r="J55" s="173" t="b">
        <v>0</v>
      </c>
      <c r="K55" s="174" t="s">
        <v>377</v>
      </c>
      <c r="M55" s="43" t="s">
        <v>992</v>
      </c>
    </row>
    <row r="56" spans="1:13" s="3" customFormat="1" ht="26">
      <c r="A56" s="44" t="str">
        <f>'P1'!A57</f>
        <v>ESPW035354</v>
      </c>
      <c r="B56" s="44" t="str">
        <f>'P1'!B57</f>
        <v>Hollingworth Road, Littleborough</v>
      </c>
      <c r="C56" s="44" t="str">
        <f>'P1'!D57</f>
        <v>n/a</v>
      </c>
      <c r="D56" s="9"/>
      <c r="E56" s="45">
        <v>0</v>
      </c>
      <c r="F56" s="45">
        <v>0</v>
      </c>
      <c r="G56" s="45">
        <v>0</v>
      </c>
      <c r="H56" s="45">
        <v>0</v>
      </c>
      <c r="I56" s="173">
        <v>0</v>
      </c>
      <c r="J56" s="173" t="b">
        <v>0</v>
      </c>
      <c r="K56" s="174" t="s">
        <v>377</v>
      </c>
      <c r="M56" s="43" t="s">
        <v>993</v>
      </c>
    </row>
    <row r="57" spans="1:13" s="3" customFormat="1" ht="14.5">
      <c r="A57" s="44" t="str">
        <f>'P1'!A58</f>
        <v>ESPW035466</v>
      </c>
      <c r="B57" s="44" t="str">
        <f>'P1'!B58</f>
        <v>The Lakes, Curborough</v>
      </c>
      <c r="C57" s="44" t="str">
        <f>'P1'!D58</f>
        <v>Severn Trent Water</v>
      </c>
      <c r="D57" s="9"/>
      <c r="E57" s="45">
        <v>0</v>
      </c>
      <c r="F57" s="45">
        <v>0</v>
      </c>
      <c r="G57" s="45">
        <v>0</v>
      </c>
      <c r="H57" s="45">
        <v>0</v>
      </c>
      <c r="I57" s="173">
        <v>0</v>
      </c>
      <c r="J57" s="173" t="b">
        <v>0</v>
      </c>
      <c r="K57" s="174" t="s">
        <v>377</v>
      </c>
      <c r="M57" s="43" t="s">
        <v>994</v>
      </c>
    </row>
    <row r="58" spans="1:13" s="3" customFormat="1" ht="14.5">
      <c r="A58" s="44" t="str">
        <f>'P1'!A59</f>
        <v>ESPW035500</v>
      </c>
      <c r="B58" s="44" t="str">
        <f>'P1'!B59</f>
        <v>Omega 7, Warrington</v>
      </c>
      <c r="C58" s="44" t="str">
        <f>'P1'!D59</f>
        <v>United Utilities</v>
      </c>
      <c r="D58" s="9"/>
      <c r="E58" s="45">
        <v>0</v>
      </c>
      <c r="F58" s="45">
        <v>0</v>
      </c>
      <c r="G58" s="45">
        <v>0</v>
      </c>
      <c r="H58" s="45">
        <v>0</v>
      </c>
      <c r="I58" s="173">
        <v>0</v>
      </c>
      <c r="J58" s="173" t="b">
        <v>0</v>
      </c>
      <c r="K58" s="174" t="s">
        <v>377</v>
      </c>
      <c r="M58" s="43" t="s">
        <v>995</v>
      </c>
    </row>
    <row r="59" spans="1:13" s="3" customFormat="1" ht="14.5">
      <c r="A59" s="44" t="str">
        <f>'P1'!A60</f>
        <v>ESPW035513</v>
      </c>
      <c r="B59" s="44" t="str">
        <f>'P1'!B60</f>
        <v>Wilford Lane, West Bridgford</v>
      </c>
      <c r="C59" s="44" t="str">
        <f>'P1'!D60</f>
        <v>Severn Trent Water</v>
      </c>
      <c r="D59" s="9"/>
      <c r="E59" s="45">
        <v>0</v>
      </c>
      <c r="F59" s="45">
        <v>0</v>
      </c>
      <c r="G59" s="45">
        <v>0</v>
      </c>
      <c r="H59" s="45">
        <v>0</v>
      </c>
      <c r="I59" s="173">
        <v>0</v>
      </c>
      <c r="J59" s="173" t="b">
        <v>0</v>
      </c>
      <c r="K59" s="174" t="s">
        <v>377</v>
      </c>
      <c r="M59" s="43" t="s">
        <v>996</v>
      </c>
    </row>
    <row r="60" spans="1:13" s="3" customFormat="1" ht="14.5">
      <c r="A60" s="44" t="str">
        <f>'P1'!A61</f>
        <v>ESPW035837</v>
      </c>
      <c r="B60" s="44" t="str">
        <f>'P1'!B61</f>
        <v>Falcon Quarter, Huntingdon</v>
      </c>
      <c r="C60" s="44" t="str">
        <f>'P1'!D61</f>
        <v>Anglian Water</v>
      </c>
      <c r="D60" s="9"/>
      <c r="E60" s="45">
        <v>0</v>
      </c>
      <c r="F60" s="45">
        <v>0</v>
      </c>
      <c r="G60" s="45">
        <v>0</v>
      </c>
      <c r="H60" s="45">
        <v>0</v>
      </c>
      <c r="I60" s="173">
        <v>0</v>
      </c>
      <c r="J60" s="173" t="b">
        <v>0</v>
      </c>
      <c r="K60" s="174" t="s">
        <v>377</v>
      </c>
      <c r="M60" s="43" t="s">
        <v>997</v>
      </c>
    </row>
    <row r="61" spans="1:13" s="3" customFormat="1" ht="14.5">
      <c r="A61" s="44" t="str">
        <f>'P1'!A62</f>
        <v>ESPW035987</v>
      </c>
      <c r="B61" s="44" t="str">
        <f>'P1'!B62</f>
        <v>Hollygate Lane, Cotsgrave</v>
      </c>
      <c r="C61" s="44" t="str">
        <f>'P1'!D62</f>
        <v>Severn Trent Water</v>
      </c>
      <c r="D61" s="9"/>
      <c r="E61" s="45">
        <v>0</v>
      </c>
      <c r="F61" s="45">
        <v>0</v>
      </c>
      <c r="G61" s="45">
        <v>0</v>
      </c>
      <c r="H61" s="45">
        <v>0</v>
      </c>
      <c r="I61" s="173">
        <v>0</v>
      </c>
      <c r="J61" s="173" t="b">
        <v>0</v>
      </c>
      <c r="K61" s="174" t="s">
        <v>377</v>
      </c>
      <c r="M61" s="43" t="s">
        <v>998</v>
      </c>
    </row>
    <row r="62" spans="1:13" s="3" customFormat="1" ht="14.5">
      <c r="A62" s="44" t="str">
        <f>'P1'!A63</f>
        <v>ESPW035988</v>
      </c>
      <c r="B62" s="44" t="str">
        <f>'P1'!B63</f>
        <v>Norwood Lane, Peterborough</v>
      </c>
      <c r="C62" s="44" t="str">
        <f>'P1'!D63</f>
        <v>Anglian Water</v>
      </c>
      <c r="D62" s="9"/>
      <c r="E62" s="45">
        <v>0</v>
      </c>
      <c r="F62" s="45">
        <v>0</v>
      </c>
      <c r="G62" s="45">
        <v>0</v>
      </c>
      <c r="H62" s="45">
        <v>0</v>
      </c>
      <c r="I62" s="173">
        <v>0</v>
      </c>
      <c r="J62" s="173" t="b">
        <v>0</v>
      </c>
      <c r="K62" s="174" t="s">
        <v>377</v>
      </c>
      <c r="M62" s="43" t="s">
        <v>999</v>
      </c>
    </row>
    <row r="63" spans="1:13" s="3" customFormat="1" ht="26">
      <c r="A63" s="44" t="str">
        <f>'P1'!A64</f>
        <v>ESPW036011</v>
      </c>
      <c r="B63" s="44" t="str">
        <f>'P1'!B64</f>
        <v>Keresley (Site 1 &amp; 2), Warwickshire</v>
      </c>
      <c r="C63" s="44" t="str">
        <f>'P1'!D64</f>
        <v>Severn Trent Water</v>
      </c>
      <c r="D63" s="9"/>
      <c r="E63" s="45">
        <v>0</v>
      </c>
      <c r="F63" s="45">
        <v>0</v>
      </c>
      <c r="G63" s="45">
        <v>0</v>
      </c>
      <c r="H63" s="45">
        <v>0</v>
      </c>
      <c r="I63" s="173">
        <v>0</v>
      </c>
      <c r="J63" s="173" t="b">
        <v>0</v>
      </c>
      <c r="K63" s="174" t="s">
        <v>377</v>
      </c>
      <c r="M63" s="43" t="s">
        <v>1000</v>
      </c>
    </row>
    <row r="64" spans="1:13" s="3" customFormat="1" ht="14.5">
      <c r="A64" s="44" t="str">
        <f>'P1'!A65</f>
        <v>ESPW036052</v>
      </c>
      <c r="B64" s="44" t="str">
        <f>'P1'!B65</f>
        <v>Deacons Close, Warrington</v>
      </c>
      <c r="C64" s="44" t="str">
        <f>'P1'!D65</f>
        <v>n/a</v>
      </c>
      <c r="D64" s="9"/>
      <c r="E64" s="45">
        <v>0</v>
      </c>
      <c r="F64" s="45">
        <v>0</v>
      </c>
      <c r="G64" s="45">
        <v>0</v>
      </c>
      <c r="H64" s="45">
        <v>0</v>
      </c>
      <c r="I64" s="173">
        <v>0</v>
      </c>
      <c r="J64" s="173" t="b">
        <v>0</v>
      </c>
      <c r="K64" s="174" t="s">
        <v>377</v>
      </c>
      <c r="M64" s="43" t="s">
        <v>1001</v>
      </c>
    </row>
    <row r="65" spans="1:13" s="3" customFormat="1" ht="14.5">
      <c r="A65" s="44" t="str">
        <f>'P1'!A66</f>
        <v>ESPW036055</v>
      </c>
      <c r="B65" s="44" t="str">
        <f>'P1'!B66</f>
        <v>Hungerhill, Edenthorpe</v>
      </c>
      <c r="C65" s="44" t="str">
        <f>'P1'!D66</f>
        <v>Yorkshire Water</v>
      </c>
      <c r="D65" s="9"/>
      <c r="E65" s="45">
        <v>0</v>
      </c>
      <c r="F65" s="45">
        <v>0</v>
      </c>
      <c r="G65" s="45">
        <v>0</v>
      </c>
      <c r="H65" s="45">
        <v>0</v>
      </c>
      <c r="I65" s="173">
        <v>0</v>
      </c>
      <c r="J65" s="173" t="b">
        <v>0</v>
      </c>
      <c r="K65" s="174" t="s">
        <v>377</v>
      </c>
      <c r="M65" s="43" t="s">
        <v>1002</v>
      </c>
    </row>
    <row r="66" spans="1:13" s="3" customFormat="1" ht="14.5">
      <c r="A66" s="44" t="str">
        <f>'P1'!A67</f>
        <v>ESPW036056</v>
      </c>
      <c r="B66" s="44" t="str">
        <f>'P1'!B67</f>
        <v>Goosnargh Lane, Preston</v>
      </c>
      <c r="C66" s="44" t="str">
        <f>'P1'!D67</f>
        <v>United Utilities</v>
      </c>
      <c r="D66" s="9"/>
      <c r="E66" s="45">
        <v>0</v>
      </c>
      <c r="F66" s="45">
        <v>0</v>
      </c>
      <c r="G66" s="45">
        <v>0</v>
      </c>
      <c r="H66" s="45">
        <v>0</v>
      </c>
      <c r="I66" s="173">
        <v>0</v>
      </c>
      <c r="J66" s="173" t="b">
        <v>0</v>
      </c>
      <c r="K66" s="174" t="s">
        <v>377</v>
      </c>
      <c r="M66" s="43" t="s">
        <v>1003</v>
      </c>
    </row>
    <row r="67" spans="1:13" s="3" customFormat="1" ht="14.5">
      <c r="A67" s="44" t="str">
        <f>'P1'!A68</f>
        <v>ESPW036057</v>
      </c>
      <c r="B67" s="44" t="str">
        <f>'P1'!B68</f>
        <v>Standen Hall Drive, Burnley</v>
      </c>
      <c r="C67" s="44" t="str">
        <f>'P1'!D68</f>
        <v>United Utilities</v>
      </c>
      <c r="D67" s="9"/>
      <c r="E67" s="45">
        <v>0</v>
      </c>
      <c r="F67" s="45">
        <v>0</v>
      </c>
      <c r="G67" s="45">
        <v>0</v>
      </c>
      <c r="H67" s="45">
        <v>0</v>
      </c>
      <c r="I67" s="173">
        <v>0</v>
      </c>
      <c r="J67" s="173" t="b">
        <v>0</v>
      </c>
      <c r="K67" s="174" t="s">
        <v>377</v>
      </c>
      <c r="M67" s="43" t="s">
        <v>1004</v>
      </c>
    </row>
    <row r="68" spans="1:13" s="3" customFormat="1" ht="14.5">
      <c r="A68" s="44" t="str">
        <f>'P1'!A69</f>
        <v>ESPW036058</v>
      </c>
      <c r="B68" s="44" t="str">
        <f>'P1'!B69</f>
        <v>Wheatley Lane, Barrowford</v>
      </c>
      <c r="C68" s="44" t="str">
        <f>'P1'!D69</f>
        <v>United Utilities</v>
      </c>
      <c r="D68" s="9"/>
      <c r="E68" s="45">
        <v>0</v>
      </c>
      <c r="F68" s="45">
        <v>0</v>
      </c>
      <c r="G68" s="45">
        <v>0</v>
      </c>
      <c r="H68" s="45">
        <v>0</v>
      </c>
      <c r="I68" s="173">
        <v>0</v>
      </c>
      <c r="J68" s="173" t="b">
        <v>0</v>
      </c>
      <c r="K68" s="174" t="s">
        <v>377</v>
      </c>
      <c r="M68" s="43" t="s">
        <v>1005</v>
      </c>
    </row>
    <row r="69" spans="1:13" s="3" customFormat="1" ht="14.5">
      <c r="A69" s="44" t="str">
        <f>'P1'!A70</f>
        <v>ESPW036067</v>
      </c>
      <c r="B69" s="44" t="str">
        <f>'P1'!B70</f>
        <v>Holden Fold, Blackburn</v>
      </c>
      <c r="C69" s="44" t="str">
        <f>'P1'!D70</f>
        <v>United Utilities</v>
      </c>
      <c r="D69" s="9"/>
      <c r="E69" s="45">
        <v>0</v>
      </c>
      <c r="F69" s="45">
        <v>0</v>
      </c>
      <c r="G69" s="45">
        <v>0</v>
      </c>
      <c r="H69" s="45">
        <v>0</v>
      </c>
      <c r="I69" s="173">
        <v>0</v>
      </c>
      <c r="J69" s="173" t="b">
        <v>0</v>
      </c>
      <c r="K69" s="174" t="s">
        <v>377</v>
      </c>
      <c r="M69" s="43" t="s">
        <v>1006</v>
      </c>
    </row>
    <row r="70" spans="1:13" s="3" customFormat="1" ht="14.5">
      <c r="A70" s="44" t="str">
        <f>'P1'!A71</f>
        <v>ESPW036124</v>
      </c>
      <c r="B70" s="44" t="str">
        <f>'P1'!B71</f>
        <v>York Gardens, Spalding</v>
      </c>
      <c r="C70" s="44" t="str">
        <f>'P1'!D71</f>
        <v>Anglian Water</v>
      </c>
      <c r="D70" s="9"/>
      <c r="E70" s="45">
        <v>0</v>
      </c>
      <c r="F70" s="45">
        <v>0</v>
      </c>
      <c r="G70" s="45">
        <v>0</v>
      </c>
      <c r="H70" s="45">
        <v>0</v>
      </c>
      <c r="I70" s="173">
        <v>0</v>
      </c>
      <c r="J70" s="173" t="b">
        <v>0</v>
      </c>
      <c r="K70" s="174" t="s">
        <v>377</v>
      </c>
      <c r="M70" s="43" t="s">
        <v>1007</v>
      </c>
    </row>
    <row r="71" spans="1:13" s="3" customFormat="1" ht="14.5">
      <c r="A71" s="44" t="str">
        <f>'P1'!A72</f>
        <v>ESPW036133</v>
      </c>
      <c r="B71" s="44" t="str">
        <f>'P1'!B72</f>
        <v>Biggs Lane, Barkham</v>
      </c>
      <c r="C71" s="44" t="str">
        <f>'P1'!D72</f>
        <v>Thames Water</v>
      </c>
      <c r="D71" s="9"/>
      <c r="E71" s="45">
        <v>0</v>
      </c>
      <c r="F71" s="45">
        <v>0</v>
      </c>
      <c r="G71" s="45">
        <v>0</v>
      </c>
      <c r="H71" s="45">
        <v>0</v>
      </c>
      <c r="I71" s="173">
        <v>0</v>
      </c>
      <c r="J71" s="173" t="b">
        <v>0</v>
      </c>
      <c r="K71" s="174" t="s">
        <v>377</v>
      </c>
      <c r="M71" s="43" t="s">
        <v>1008</v>
      </c>
    </row>
    <row r="72" spans="1:13" s="3" customFormat="1" ht="26">
      <c r="A72" s="44" t="str">
        <f>'P1'!A73</f>
        <v>ESPW036135</v>
      </c>
      <c r="B72" s="44" t="str">
        <f>'P1'!B73</f>
        <v>Grantham Road, Radcliffe-on-Trent</v>
      </c>
      <c r="C72" s="44" t="str">
        <f>'P1'!D73</f>
        <v>Severn Trent Water</v>
      </c>
      <c r="D72" s="9"/>
      <c r="E72" s="45">
        <v>0</v>
      </c>
      <c r="F72" s="45">
        <v>0</v>
      </c>
      <c r="G72" s="45">
        <v>0</v>
      </c>
      <c r="H72" s="45">
        <v>0</v>
      </c>
      <c r="I72" s="173">
        <v>0</v>
      </c>
      <c r="J72" s="173" t="b">
        <v>0</v>
      </c>
      <c r="K72" s="174" t="s">
        <v>377</v>
      </c>
      <c r="M72" s="43" t="s">
        <v>1009</v>
      </c>
    </row>
    <row r="73" spans="1:13" s="3" customFormat="1" ht="14.5">
      <c r="A73" s="44" t="str">
        <f>'P1'!A74</f>
        <v>ESPW036150</v>
      </c>
      <c r="B73" s="44" t="str">
        <f>'P1'!B74</f>
        <v>Hooten Lane (Phase 1), Leigh</v>
      </c>
      <c r="C73" s="44" t="str">
        <f>'P1'!D74</f>
        <v>n/a</v>
      </c>
      <c r="D73" s="9"/>
      <c r="E73" s="45">
        <v>0</v>
      </c>
      <c r="F73" s="45">
        <v>0</v>
      </c>
      <c r="G73" s="45">
        <v>0</v>
      </c>
      <c r="H73" s="45">
        <v>0</v>
      </c>
      <c r="I73" s="173">
        <v>0</v>
      </c>
      <c r="J73" s="173" t="b">
        <v>0</v>
      </c>
      <c r="K73" s="174" t="s">
        <v>377</v>
      </c>
      <c r="M73" s="43" t="s">
        <v>1010</v>
      </c>
    </row>
    <row r="74" spans="1:13" s="3" customFormat="1" ht="14.5">
      <c r="A74" s="44" t="str">
        <f>'P1'!A75</f>
        <v>ESPW036174</v>
      </c>
      <c r="B74" s="44" t="str">
        <f>'P1'!B75</f>
        <v>Boulton Moor, Derby</v>
      </c>
      <c r="C74" s="44" t="str">
        <f>'P1'!D75</f>
        <v>Severn Trent Water</v>
      </c>
      <c r="D74" s="9"/>
      <c r="E74" s="45">
        <v>0</v>
      </c>
      <c r="F74" s="45">
        <v>0</v>
      </c>
      <c r="G74" s="45">
        <v>0</v>
      </c>
      <c r="H74" s="45">
        <v>0</v>
      </c>
      <c r="I74" s="173">
        <v>0</v>
      </c>
      <c r="J74" s="173" t="b">
        <v>0</v>
      </c>
      <c r="K74" s="174" t="s">
        <v>377</v>
      </c>
      <c r="M74" s="43" t="s">
        <v>1011</v>
      </c>
    </row>
    <row r="75" spans="1:13" s="3" customFormat="1" ht="26">
      <c r="A75" s="44" t="str">
        <f>'P1'!A76</f>
        <v>ESPW036178</v>
      </c>
      <c r="B75" s="44" t="str">
        <f>'P1'!B76</f>
        <v>Shurdington Road, Cheltenham</v>
      </c>
      <c r="C75" s="44" t="str">
        <f>'P1'!D76</f>
        <v>Severn Trent Water</v>
      </c>
      <c r="D75" s="9"/>
      <c r="E75" s="45">
        <v>0</v>
      </c>
      <c r="F75" s="45">
        <v>0</v>
      </c>
      <c r="G75" s="45">
        <v>0</v>
      </c>
      <c r="H75" s="45">
        <v>0</v>
      </c>
      <c r="I75" s="173">
        <v>0</v>
      </c>
      <c r="J75" s="173" t="b">
        <v>0</v>
      </c>
      <c r="K75" s="174" t="s">
        <v>377</v>
      </c>
      <c r="M75" s="43" t="s">
        <v>1012</v>
      </c>
    </row>
    <row r="76" spans="1:13" s="3" customFormat="1" ht="14.5">
      <c r="A76" s="44" t="str">
        <f>'P1'!A77</f>
        <v>ESPW036219</v>
      </c>
      <c r="B76" s="44" t="str">
        <f>'P1'!B77</f>
        <v>Cutacre (Phase 1), Salford</v>
      </c>
      <c r="C76" s="44" t="str">
        <f>'P1'!D77</f>
        <v>United Utilities</v>
      </c>
      <c r="D76" s="9"/>
      <c r="E76" s="45">
        <v>0</v>
      </c>
      <c r="F76" s="45">
        <v>0</v>
      </c>
      <c r="G76" s="45">
        <v>0</v>
      </c>
      <c r="H76" s="45">
        <v>0</v>
      </c>
      <c r="I76" s="173">
        <v>0</v>
      </c>
      <c r="J76" s="173" t="b">
        <v>0</v>
      </c>
      <c r="K76" s="174" t="s">
        <v>377</v>
      </c>
      <c r="M76" s="43" t="s">
        <v>1013</v>
      </c>
    </row>
    <row r="77" spans="1:13" s="3" customFormat="1" ht="14.5">
      <c r="A77" s="44" t="str">
        <f>'P1'!A78</f>
        <v>ESPW036220</v>
      </c>
      <c r="B77" s="44" t="str">
        <f>'P1'!B78</f>
        <v>Sutton Stop, Coventry</v>
      </c>
      <c r="C77" s="44" t="str">
        <f>'P1'!D78</f>
        <v>Severn Trent Water</v>
      </c>
      <c r="D77" s="9"/>
      <c r="E77" s="45">
        <v>0</v>
      </c>
      <c r="F77" s="45">
        <v>0</v>
      </c>
      <c r="G77" s="45">
        <v>0</v>
      </c>
      <c r="H77" s="45">
        <v>0</v>
      </c>
      <c r="I77" s="173">
        <v>0</v>
      </c>
      <c r="J77" s="173" t="b">
        <v>0</v>
      </c>
      <c r="K77" s="174" t="s">
        <v>377</v>
      </c>
      <c r="M77" s="43" t="s">
        <v>1014</v>
      </c>
    </row>
    <row r="78" spans="1:13" s="3" customFormat="1" ht="26">
      <c r="A78" s="44" t="str">
        <f>'P1'!A79</f>
        <v>ESPW036260</v>
      </c>
      <c r="B78" s="44" t="str">
        <f>'P1'!B79</f>
        <v>Lubbesthorpe Tweed, Phase 5, Leicester</v>
      </c>
      <c r="C78" s="44" t="str">
        <f>'P1'!D79</f>
        <v>Severn Trent Water</v>
      </c>
      <c r="D78" s="9"/>
      <c r="E78" s="45">
        <v>0</v>
      </c>
      <c r="F78" s="45">
        <v>0</v>
      </c>
      <c r="G78" s="45">
        <v>0</v>
      </c>
      <c r="H78" s="45">
        <v>0</v>
      </c>
      <c r="I78" s="173">
        <v>0</v>
      </c>
      <c r="J78" s="173" t="b">
        <v>0</v>
      </c>
      <c r="K78" s="174" t="s">
        <v>377</v>
      </c>
      <c r="M78" s="43" t="s">
        <v>1015</v>
      </c>
    </row>
    <row r="79" spans="1:13" s="3" customFormat="1" ht="14.5">
      <c r="A79" s="44" t="str">
        <f>'P1'!A80</f>
        <v>ESPW036277</v>
      </c>
      <c r="B79" s="44" t="str">
        <f>'P1'!B80</f>
        <v>Bretforton Road, Badsey</v>
      </c>
      <c r="C79" s="44" t="str">
        <f>'P1'!D80</f>
        <v>Severn Trent Water</v>
      </c>
      <c r="D79" s="9"/>
      <c r="E79" s="45">
        <v>0</v>
      </c>
      <c r="F79" s="45">
        <v>0</v>
      </c>
      <c r="G79" s="45">
        <v>0</v>
      </c>
      <c r="H79" s="45">
        <v>0</v>
      </c>
      <c r="I79" s="173">
        <v>0</v>
      </c>
      <c r="J79" s="173" t="b">
        <v>0</v>
      </c>
      <c r="K79" s="174" t="s">
        <v>377</v>
      </c>
      <c r="M79" s="43" t="s">
        <v>1016</v>
      </c>
    </row>
    <row r="80" spans="1:13" s="3" customFormat="1" ht="14.5">
      <c r="A80" s="44" t="str">
        <f>'P1'!A81</f>
        <v>ESPW036284</v>
      </c>
      <c r="B80" s="44" t="str">
        <f>'P1'!B81</f>
        <v>Leigh Sinton, Malvern Hills</v>
      </c>
      <c r="C80" s="44" t="str">
        <f>'P1'!D81</f>
        <v>Severn Trent Water</v>
      </c>
      <c r="D80" s="9"/>
      <c r="E80" s="45">
        <v>0</v>
      </c>
      <c r="F80" s="45">
        <v>0</v>
      </c>
      <c r="G80" s="45">
        <v>0</v>
      </c>
      <c r="H80" s="45">
        <v>0</v>
      </c>
      <c r="I80" s="173">
        <v>0</v>
      </c>
      <c r="J80" s="173" t="b">
        <v>0</v>
      </c>
      <c r="K80" s="174" t="s">
        <v>377</v>
      </c>
      <c r="M80" s="43" t="s">
        <v>1017</v>
      </c>
    </row>
    <row r="81" spans="1:13" s="3" customFormat="1" ht="26">
      <c r="A81" s="44" t="str">
        <f>'P1'!A82</f>
        <v>ESPW036312</v>
      </c>
      <c r="B81" s="44" t="str">
        <f>'P1'!B82</f>
        <v>Dallington Grange, Northampton</v>
      </c>
      <c r="C81" s="44" t="str">
        <f>'P1'!D82</f>
        <v>Anglian Water</v>
      </c>
      <c r="D81" s="9"/>
      <c r="E81" s="45">
        <v>0</v>
      </c>
      <c r="F81" s="45">
        <v>0</v>
      </c>
      <c r="G81" s="45">
        <v>0</v>
      </c>
      <c r="H81" s="45">
        <v>0</v>
      </c>
      <c r="I81" s="173">
        <v>0</v>
      </c>
      <c r="J81" s="173" t="b">
        <v>0</v>
      </c>
      <c r="K81" s="174" t="s">
        <v>377</v>
      </c>
      <c r="M81" s="43" t="s">
        <v>1018</v>
      </c>
    </row>
    <row r="82" spans="1:13" s="3" customFormat="1" ht="14.5">
      <c r="A82" s="44" t="str">
        <f>'P1'!A83</f>
        <v>ESPW036325</v>
      </c>
      <c r="B82" s="44" t="str">
        <f>'P1'!B83</f>
        <v>Damgate, Holbeach</v>
      </c>
      <c r="C82" s="44" t="str">
        <f>'P1'!D83</f>
        <v>Anglian Water</v>
      </c>
      <c r="D82" s="9"/>
      <c r="E82" s="45">
        <v>0</v>
      </c>
      <c r="F82" s="45">
        <v>0</v>
      </c>
      <c r="G82" s="45">
        <v>0</v>
      </c>
      <c r="H82" s="45">
        <v>0</v>
      </c>
      <c r="I82" s="173">
        <v>0</v>
      </c>
      <c r="J82" s="173" t="b">
        <v>0</v>
      </c>
      <c r="K82" s="174" t="s">
        <v>377</v>
      </c>
      <c r="M82" s="43" t="s">
        <v>1019</v>
      </c>
    </row>
    <row r="83" spans="1:13" s="3" customFormat="1" ht="14.5">
      <c r="A83" s="44" t="str">
        <f>'P1'!A84</f>
        <v>ESPW036403</v>
      </c>
      <c r="B83" s="44" t="str">
        <f>'P1'!B84</f>
        <v>Cromwell Lane, Coventry</v>
      </c>
      <c r="C83" s="44" t="str">
        <f>'P1'!D84</f>
        <v>Severn Trent Water</v>
      </c>
      <c r="D83" s="9"/>
      <c r="E83" s="45">
        <v>0</v>
      </c>
      <c r="F83" s="45">
        <v>0</v>
      </c>
      <c r="G83" s="45">
        <v>0</v>
      </c>
      <c r="H83" s="45">
        <v>0</v>
      </c>
      <c r="I83" s="173">
        <v>0</v>
      </c>
      <c r="J83" s="173" t="b">
        <v>0</v>
      </c>
      <c r="K83" s="174" t="s">
        <v>377</v>
      </c>
      <c r="M83" s="43" t="s">
        <v>1020</v>
      </c>
    </row>
    <row r="84" spans="1:13" s="3" customFormat="1" ht="26">
      <c r="A84" s="44" t="str">
        <f>'P1'!A85</f>
        <v>ESPW036408</v>
      </c>
      <c r="B84" s="44" t="str">
        <f>'P1'!B85</f>
        <v>Station Drive, Blakedown, Derby</v>
      </c>
      <c r="C84" s="44" t="str">
        <f>'P1'!D85</f>
        <v>Severn Trent Water</v>
      </c>
      <c r="D84" s="9"/>
      <c r="E84" s="45">
        <v>0</v>
      </c>
      <c r="F84" s="45">
        <v>0</v>
      </c>
      <c r="G84" s="45">
        <v>0</v>
      </c>
      <c r="H84" s="45">
        <v>0</v>
      </c>
      <c r="I84" s="173">
        <v>0</v>
      </c>
      <c r="J84" s="173" t="b">
        <v>0</v>
      </c>
      <c r="K84" s="174" t="s">
        <v>377</v>
      </c>
      <c r="M84" s="43" t="s">
        <v>1021</v>
      </c>
    </row>
    <row r="85" spans="1:13" s="3" customFormat="1" ht="14.5">
      <c r="A85" s="44" t="str">
        <f>'P1'!A86</f>
        <v>ESPW036413</v>
      </c>
      <c r="B85" s="44" t="str">
        <f>'P1'!B86</f>
        <v>Nell Lane, Cuerden</v>
      </c>
      <c r="C85" s="44" t="str">
        <f>'P1'!D86</f>
        <v>United Utilities</v>
      </c>
      <c r="D85" s="9"/>
      <c r="E85" s="45">
        <v>0</v>
      </c>
      <c r="F85" s="45">
        <v>0</v>
      </c>
      <c r="G85" s="45">
        <v>0</v>
      </c>
      <c r="H85" s="45">
        <v>0</v>
      </c>
      <c r="I85" s="173">
        <v>0</v>
      </c>
      <c r="J85" s="173" t="b">
        <v>0</v>
      </c>
      <c r="K85" s="174" t="s">
        <v>377</v>
      </c>
      <c r="M85" s="43" t="s">
        <v>1022</v>
      </c>
    </row>
    <row r="86" spans="1:13" s="3" customFormat="1" ht="14.5">
      <c r="A86" s="44" t="str">
        <f>'P1'!A87</f>
        <v>ESPW036470</v>
      </c>
      <c r="B86" s="44" t="str">
        <f>'P1'!B87</f>
        <v>Colliery Road, Creswell</v>
      </c>
      <c r="C86" s="44" t="str">
        <f>'P1'!D87</f>
        <v>Severn Trent Water</v>
      </c>
      <c r="D86" s="9"/>
      <c r="E86" s="45">
        <v>0</v>
      </c>
      <c r="F86" s="45">
        <v>0</v>
      </c>
      <c r="G86" s="45">
        <v>0</v>
      </c>
      <c r="H86" s="45">
        <v>0</v>
      </c>
      <c r="I86" s="173">
        <v>0</v>
      </c>
      <c r="J86" s="173" t="b">
        <v>0</v>
      </c>
      <c r="K86" s="174" t="s">
        <v>377</v>
      </c>
      <c r="M86" s="43" t="s">
        <v>1023</v>
      </c>
    </row>
    <row r="87" spans="1:13" s="3" customFormat="1" ht="14.5">
      <c r="A87" s="44" t="str">
        <f>'P1'!A88</f>
        <v>ESPW036520</v>
      </c>
      <c r="B87" s="44" t="str">
        <f>'P1'!B88</f>
        <v>Moor Road, Yatton</v>
      </c>
      <c r="C87" s="44" t="str">
        <f>'P1'!D88</f>
        <v>Wessex Water</v>
      </c>
      <c r="D87" s="9"/>
      <c r="E87" s="45">
        <v>0</v>
      </c>
      <c r="F87" s="45">
        <v>0</v>
      </c>
      <c r="G87" s="45">
        <v>0</v>
      </c>
      <c r="H87" s="45">
        <v>0</v>
      </c>
      <c r="I87" s="173">
        <v>0</v>
      </c>
      <c r="J87" s="173" t="b">
        <v>0</v>
      </c>
      <c r="K87" s="174" t="s">
        <v>377</v>
      </c>
      <c r="M87" s="43" t="s">
        <v>1024</v>
      </c>
    </row>
    <row r="88" spans="1:13" s="3" customFormat="1" ht="26">
      <c r="A88" s="44" t="str">
        <f>'P1'!A89</f>
        <v>ESPW036521</v>
      </c>
      <c r="B88" s="44" t="str">
        <f>'P1'!B89</f>
        <v>Broomhouse Lane, Warmsworth, Doncaster</v>
      </c>
      <c r="C88" s="44" t="str">
        <f>'P1'!D89</f>
        <v>Yorkshire Water</v>
      </c>
      <c r="D88" s="9"/>
      <c r="E88" s="45">
        <v>0</v>
      </c>
      <c r="F88" s="45">
        <v>0</v>
      </c>
      <c r="G88" s="45">
        <v>0</v>
      </c>
      <c r="H88" s="45">
        <v>0</v>
      </c>
      <c r="I88" s="173">
        <v>0</v>
      </c>
      <c r="J88" s="173" t="b">
        <v>0</v>
      </c>
      <c r="K88" s="174" t="s">
        <v>377</v>
      </c>
      <c r="M88" s="43" t="s">
        <v>1025</v>
      </c>
    </row>
    <row r="89" spans="1:13" s="3" customFormat="1" ht="14.5">
      <c r="A89" s="44" t="str">
        <f>'P1'!A90</f>
        <v>ESPW036522</v>
      </c>
      <c r="B89" s="44" t="str">
        <f>'P1'!B90</f>
        <v>Church Street, Eccles</v>
      </c>
      <c r="C89" s="44" t="str">
        <f>'P1'!D90</f>
        <v>United Utilities</v>
      </c>
      <c r="D89" s="9"/>
      <c r="E89" s="45">
        <v>0</v>
      </c>
      <c r="F89" s="45">
        <v>0</v>
      </c>
      <c r="G89" s="45">
        <v>0</v>
      </c>
      <c r="H89" s="45">
        <v>0</v>
      </c>
      <c r="I89" s="173">
        <v>0</v>
      </c>
      <c r="J89" s="173" t="b">
        <v>0</v>
      </c>
      <c r="K89" s="174" t="s">
        <v>377</v>
      </c>
      <c r="M89" s="43" t="s">
        <v>1026</v>
      </c>
    </row>
    <row r="90" spans="1:13" s="3" customFormat="1" ht="14.5">
      <c r="A90" s="44" t="str">
        <f>'P1'!A91</f>
        <v>ESPW036523</v>
      </c>
      <c r="B90" s="44" t="str">
        <f>'P1'!B91</f>
        <v>Wellington Mount, Leeds</v>
      </c>
      <c r="C90" s="44" t="str">
        <f>'P1'!D91</f>
        <v>Yorkshire Water</v>
      </c>
      <c r="D90" s="9"/>
      <c r="E90" s="45">
        <v>0</v>
      </c>
      <c r="F90" s="45">
        <v>0</v>
      </c>
      <c r="G90" s="45">
        <v>0</v>
      </c>
      <c r="H90" s="45">
        <v>0</v>
      </c>
      <c r="I90" s="173">
        <v>0</v>
      </c>
      <c r="J90" s="173" t="b">
        <v>0</v>
      </c>
      <c r="K90" s="174" t="s">
        <v>377</v>
      </c>
      <c r="M90" s="43" t="s">
        <v>1027</v>
      </c>
    </row>
    <row r="91" spans="1:13" s="3" customFormat="1" ht="14.5">
      <c r="A91" s="44" t="str">
        <f>'P1'!A92</f>
        <v>ESPW036565</v>
      </c>
      <c r="B91" s="44" t="str">
        <f>'P1'!B92</f>
        <v>Coventry Road, Bulkington</v>
      </c>
      <c r="C91" s="44" t="str">
        <f>'P1'!D92</f>
        <v>Severn Trent Water</v>
      </c>
      <c r="D91" s="9"/>
      <c r="E91" s="45">
        <v>0</v>
      </c>
      <c r="F91" s="45">
        <v>0</v>
      </c>
      <c r="G91" s="45">
        <v>0</v>
      </c>
      <c r="H91" s="45">
        <v>0</v>
      </c>
      <c r="I91" s="173">
        <v>0</v>
      </c>
      <c r="J91" s="173" t="b">
        <v>0</v>
      </c>
      <c r="K91" s="174" t="s">
        <v>377</v>
      </c>
      <c r="M91" s="43" t="s">
        <v>1028</v>
      </c>
    </row>
    <row r="92" spans="1:13" s="3" customFormat="1" ht="26">
      <c r="A92" s="44" t="str">
        <f>'P1'!A93</f>
        <v>ESPW036595</v>
      </c>
      <c r="B92" s="44" t="str">
        <f>'P1'!B93</f>
        <v>Sturdee Poultry Farm, Burton on Trent</v>
      </c>
      <c r="C92" s="44" t="str">
        <f>'P1'!D93</f>
        <v>Severn Trent Water</v>
      </c>
      <c r="D92" s="9"/>
      <c r="E92" s="45">
        <v>0</v>
      </c>
      <c r="F92" s="45">
        <v>0</v>
      </c>
      <c r="G92" s="45">
        <v>0</v>
      </c>
      <c r="H92" s="45">
        <v>0</v>
      </c>
      <c r="I92" s="173">
        <v>0</v>
      </c>
      <c r="J92" s="173" t="b">
        <v>0</v>
      </c>
      <c r="K92" s="174" t="s">
        <v>377</v>
      </c>
      <c r="M92" s="43" t="s">
        <v>1029</v>
      </c>
    </row>
    <row r="93" spans="1:13" s="3" customFormat="1" ht="14.5">
      <c r="A93" s="44" t="str">
        <f>'P1'!A94</f>
        <v>ESPW036608</v>
      </c>
      <c r="B93" s="44" t="str">
        <f>'P1'!B94</f>
        <v>Harbury Lane, Leamington Spa</v>
      </c>
      <c r="C93" s="44" t="str">
        <f>'P1'!D94</f>
        <v>Severn Trent Water</v>
      </c>
      <c r="D93" s="9"/>
      <c r="E93" s="45">
        <v>0</v>
      </c>
      <c r="F93" s="45">
        <v>0</v>
      </c>
      <c r="G93" s="45">
        <v>0</v>
      </c>
      <c r="H93" s="45">
        <v>0</v>
      </c>
      <c r="I93" s="173">
        <v>0</v>
      </c>
      <c r="J93" s="173" t="b">
        <v>0</v>
      </c>
      <c r="K93" s="174" t="s">
        <v>377</v>
      </c>
      <c r="M93" s="43" t="s">
        <v>1030</v>
      </c>
    </row>
    <row r="94" spans="1:13" s="3" customFormat="1" ht="14.5">
      <c r="A94" s="44" t="str">
        <f>'P1'!A95</f>
        <v>ESPW036641</v>
      </c>
      <c r="B94" s="44" t="str">
        <f>'P1'!B95</f>
        <v>Stonebow Road, Pershore</v>
      </c>
      <c r="C94" s="44" t="str">
        <f>'P1'!D95</f>
        <v>Severn Trent Water</v>
      </c>
      <c r="D94" s="9"/>
      <c r="E94" s="45">
        <v>0</v>
      </c>
      <c r="F94" s="45">
        <v>0</v>
      </c>
      <c r="G94" s="45">
        <v>0</v>
      </c>
      <c r="H94" s="45">
        <v>0</v>
      </c>
      <c r="I94" s="173">
        <v>0</v>
      </c>
      <c r="J94" s="173" t="b">
        <v>0</v>
      </c>
      <c r="K94" s="174" t="s">
        <v>377</v>
      </c>
      <c r="M94" s="43" t="s">
        <v>1031</v>
      </c>
    </row>
    <row r="95" spans="1:13" s="3" customFormat="1" ht="26">
      <c r="A95" s="44" t="str">
        <f>'P1'!A96</f>
        <v>ESPW036760</v>
      </c>
      <c r="B95" s="44" t="str">
        <f>'P1'!B96</f>
        <v>Seedfield Development, Parkinson Street</v>
      </c>
      <c r="C95" s="44" t="str">
        <f>'P1'!D96</f>
        <v>United Utilities</v>
      </c>
      <c r="D95" s="9"/>
      <c r="E95" s="45">
        <v>0</v>
      </c>
      <c r="F95" s="45">
        <v>0</v>
      </c>
      <c r="G95" s="45">
        <v>0</v>
      </c>
      <c r="H95" s="45">
        <v>0</v>
      </c>
      <c r="I95" s="173">
        <v>0</v>
      </c>
      <c r="J95" s="173" t="b">
        <v>0</v>
      </c>
      <c r="K95" s="174" t="s">
        <v>377</v>
      </c>
      <c r="M95" s="43" t="s">
        <v>1032</v>
      </c>
    </row>
    <row r="96" spans="1:13" s="3" customFormat="1" ht="14.5">
      <c r="A96" s="11"/>
      <c r="B96" s="11"/>
      <c r="C96" s="11"/>
      <c r="D96" s="9"/>
      <c r="E96" s="12"/>
      <c r="F96" s="12"/>
      <c r="G96" s="12"/>
      <c r="H96" s="12"/>
      <c r="I96" s="12"/>
      <c r="J96" s="12"/>
      <c r="K96" s="9"/>
      <c r="M96" s="13"/>
    </row>
    <row r="97" spans="1:13" s="3" customFormat="1" ht="14.5">
      <c r="A97" s="106" t="s">
        <v>717</v>
      </c>
      <c r="B97" s="107"/>
      <c r="C97" s="11"/>
      <c r="D97" s="12"/>
      <c r="E97" s="12"/>
      <c r="F97" s="12"/>
      <c r="G97" s="12"/>
      <c r="H97" s="12"/>
      <c r="I97" s="12"/>
      <c r="J97" s="12"/>
      <c r="K97" s="12"/>
      <c r="M97" s="13"/>
    </row>
    <row r="98" spans="1:13" s="3" customFormat="1" ht="14.5">
      <c r="A98" s="97" t="s">
        <v>31</v>
      </c>
      <c r="B98" s="98"/>
      <c r="C98" s="11"/>
      <c r="D98" s="16"/>
      <c r="E98" s="47">
        <f>SUM(E13:E95)</f>
        <v>0</v>
      </c>
      <c r="F98" s="47">
        <f>SUM(F13:F95)</f>
        <v>0</v>
      </c>
      <c r="G98" s="47">
        <f>SUM(G13:G95)</f>
        <v>0</v>
      </c>
      <c r="H98" s="47">
        <f>SUM(H13:H95)</f>
        <v>0</v>
      </c>
      <c r="I98" s="47">
        <f>SUM(I13:I95)</f>
        <v>0</v>
      </c>
      <c r="J98" s="12"/>
      <c r="K98" s="12"/>
      <c r="M98" s="43" t="s">
        <v>1033</v>
      </c>
    </row>
    <row r="99" spans="1:13" s="3" customFormat="1" ht="14.5">
      <c r="A99" s="97" t="s">
        <v>815</v>
      </c>
      <c r="B99" s="98"/>
      <c r="C99" s="11"/>
      <c r="D99" s="16"/>
      <c r="E99" s="39">
        <f>AVERAGE(E13:E95)</f>
        <v>0</v>
      </c>
      <c r="F99" s="39">
        <f>AVERAGE(F13:F95)</f>
        <v>0</v>
      </c>
      <c r="G99" s="39">
        <f>AVERAGE(G13:G95)</f>
        <v>0</v>
      </c>
      <c r="H99" s="39">
        <f>AVERAGE(H13:H95)</f>
        <v>0</v>
      </c>
      <c r="I99" s="39">
        <f>AVERAGE(I13:I95)</f>
        <v>0</v>
      </c>
      <c r="J99" s="12"/>
      <c r="K99" s="12"/>
      <c r="M99" s="43" t="s">
        <v>1034</v>
      </c>
    </row>
    <row r="100" spans="1:13" s="20" customFormat="1" ht="13">
      <c r="A100" s="19"/>
      <c r="B100" s="11"/>
      <c r="C100" s="11"/>
      <c r="D100" s="19"/>
      <c r="E100" s="19"/>
      <c r="F100" s="19"/>
      <c r="G100" s="19"/>
      <c r="H100" s="19"/>
      <c r="I100" s="12"/>
      <c r="J100" s="12"/>
      <c r="K100" s="12"/>
      <c r="M100" s="21"/>
    </row>
    <row r="101" spans="1:13" s="3" customFormat="1" ht="14.5">
      <c r="A101" s="106" t="s">
        <v>817</v>
      </c>
      <c r="B101" s="107"/>
      <c r="C101" s="11"/>
      <c r="D101" s="12"/>
      <c r="E101" s="9"/>
      <c r="F101" s="9"/>
      <c r="G101" s="9"/>
      <c r="H101" s="9"/>
      <c r="I101" s="12"/>
      <c r="J101" s="12"/>
      <c r="K101" s="12"/>
      <c r="M101" s="13"/>
    </row>
    <row r="102" spans="1:13" s="3" customFormat="1" ht="14.5">
      <c r="A102" s="155" t="s">
        <v>1035</v>
      </c>
      <c r="B102" s="156"/>
      <c r="C102" s="49">
        <f>'P1'!AR99</f>
        <v>0.42299999999999999</v>
      </c>
      <c r="E102" s="12"/>
      <c r="F102" s="12"/>
      <c r="G102" s="12"/>
      <c r="H102" s="12"/>
      <c r="I102" s="12"/>
      <c r="J102" s="12"/>
      <c r="K102" s="12"/>
      <c r="M102" s="13"/>
    </row>
    <row r="103" spans="1:13" s="3" customFormat="1" ht="14.5">
      <c r="A103" s="155" t="s">
        <v>1036</v>
      </c>
      <c r="B103" s="156"/>
      <c r="C103" s="47">
        <f>'P1'!P99+'P1'!U99</f>
        <v>37.194000000000003</v>
      </c>
      <c r="E103" s="12"/>
      <c r="F103" s="12"/>
      <c r="G103" s="12"/>
      <c r="H103" s="12"/>
      <c r="I103" s="12"/>
      <c r="J103" s="12"/>
      <c r="K103" s="12"/>
      <c r="M103" s="13"/>
    </row>
    <row r="104" spans="1:13" s="3" customFormat="1" ht="14.5">
      <c r="A104" s="155" t="s">
        <v>1037</v>
      </c>
      <c r="B104" s="156"/>
      <c r="C104" s="47">
        <f>C103*1000</f>
        <v>37194</v>
      </c>
      <c r="E104" s="12"/>
      <c r="F104" s="12"/>
      <c r="G104" s="12"/>
      <c r="H104" s="12"/>
      <c r="I104" s="12"/>
      <c r="J104" s="12"/>
      <c r="K104" s="12"/>
      <c r="M104" s="13"/>
    </row>
    <row r="105" spans="1:13" s="3" customFormat="1" ht="14.5">
      <c r="A105" s="155" t="s">
        <v>822</v>
      </c>
      <c r="B105" s="156"/>
      <c r="C105" s="11"/>
      <c r="E105" s="53">
        <v>10000</v>
      </c>
      <c r="F105" s="12"/>
      <c r="G105" s="53">
        <v>1000</v>
      </c>
      <c r="H105" s="53">
        <v>10000</v>
      </c>
      <c r="I105" s="12"/>
      <c r="J105" s="12"/>
      <c r="K105" s="12"/>
      <c r="M105" s="13"/>
    </row>
    <row r="106" spans="1:13" s="3" customFormat="1" ht="14.5">
      <c r="A106" s="155" t="s">
        <v>823</v>
      </c>
      <c r="B106" s="156"/>
      <c r="C106" s="11"/>
      <c r="E106" s="39">
        <f>E98/$C$104*E105</f>
        <v>0</v>
      </c>
      <c r="F106" s="39">
        <f>F98</f>
        <v>0</v>
      </c>
      <c r="G106" s="39">
        <f>G98/$C$102*G105</f>
        <v>0</v>
      </c>
      <c r="H106" s="39">
        <f>H98/$C$102*H105</f>
        <v>0</v>
      </c>
      <c r="I106" s="12"/>
      <c r="J106" s="12"/>
      <c r="K106" s="54" t="e">
        <f>(COUNTIF(J13:J95,TRUE)-COUNTIF(I13:I95,"&gt;0"))/COUNTIF(J13:J95,TRUE)</f>
        <v>#DIV/0!</v>
      </c>
      <c r="M106" s="13"/>
    </row>
    <row r="107" spans="1:13" s="3" customFormat="1" ht="52">
      <c r="A107" s="97" t="s">
        <v>824</v>
      </c>
      <c r="B107" s="98"/>
      <c r="C107" s="11"/>
      <c r="E107" s="50" t="s">
        <v>1038</v>
      </c>
      <c r="F107" s="50" t="s">
        <v>367</v>
      </c>
      <c r="G107" s="50" t="s">
        <v>1039</v>
      </c>
      <c r="H107" s="50" t="s">
        <v>1040</v>
      </c>
      <c r="I107" s="12"/>
      <c r="J107" s="12"/>
      <c r="K107" s="55" t="s">
        <v>938</v>
      </c>
      <c r="M107" s="13"/>
    </row>
    <row r="108" spans="1:13" s="3" customFormat="1" ht="14.5">
      <c r="A108" s="11"/>
      <c r="C108" s="11"/>
      <c r="D108" s="12"/>
      <c r="E108" s="12"/>
      <c r="F108" s="12"/>
      <c r="G108" s="12"/>
      <c r="H108" s="12"/>
      <c r="I108" s="12"/>
      <c r="J108" s="12"/>
      <c r="K108" s="12"/>
      <c r="M108" s="13"/>
    </row>
  </sheetData>
  <mergeCells count="22">
    <mergeCell ref="A107:B107"/>
    <mergeCell ref="A97:B97"/>
    <mergeCell ref="A98:B98"/>
    <mergeCell ref="A99:B99"/>
    <mergeCell ref="A101:B101"/>
    <mergeCell ref="A106:B106"/>
    <mergeCell ref="A105:B105"/>
    <mergeCell ref="A104:B104"/>
    <mergeCell ref="A103:B103"/>
    <mergeCell ref="A102:B102"/>
    <mergeCell ref="M6:M10"/>
    <mergeCell ref="E6:E8"/>
    <mergeCell ref="F6:F8"/>
    <mergeCell ref="H6:H8"/>
    <mergeCell ref="G6:G8"/>
    <mergeCell ref="A6:C8"/>
    <mergeCell ref="A9:C9"/>
    <mergeCell ref="A10:C10"/>
    <mergeCell ref="I6:K6"/>
    <mergeCell ref="I7:I8"/>
    <mergeCell ref="J7:J8"/>
    <mergeCell ref="K7:K8"/>
  </mergeCells>
  <phoneticPr fontId="32" type="noConversion"/>
  <dataValidations count="1">
    <dataValidation type="list" allowBlank="1" showInputMessage="1" showErrorMessage="1" sqref="J13:J95" xr:uid="{00000000-0002-0000-0A00-000000000000}">
      <formula1>#REF!</formula1>
    </dataValidation>
  </dataValidations>
  <pageMargins left="0.7" right="0.7" top="0.75" bottom="0.75" header="0.3" footer="0.3"/>
  <pageSetup paperSize="8" scale="83"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K68"/>
  <sheetViews>
    <sheetView workbookViewId="0">
      <selection activeCell="S7" sqref="S7"/>
    </sheetView>
  </sheetViews>
  <sheetFormatPr defaultColWidth="9" defaultRowHeight="14"/>
  <cols>
    <col min="1" max="1" width="40.58203125" style="2" customWidth="1"/>
    <col min="2" max="3" width="9.33203125" style="2" customWidth="1"/>
    <col min="4" max="9" width="9.5" style="2" customWidth="1"/>
    <col min="10" max="10" width="1.33203125" style="2" customWidth="1"/>
    <col min="11" max="11" width="8.33203125" style="2" customWidth="1"/>
    <col min="12" max="12" width="1.58203125" style="2" customWidth="1"/>
    <col min="13" max="16384" width="9" style="2"/>
  </cols>
  <sheetData>
    <row r="1" spans="1:11" ht="35.5">
      <c r="A1" s="35" t="s">
        <v>21</v>
      </c>
      <c r="B1" s="35"/>
      <c r="C1" s="35"/>
    </row>
    <row r="3" spans="1:11" s="3" customFormat="1" ht="19.5">
      <c r="A3" s="34" t="s">
        <v>22</v>
      </c>
      <c r="B3" s="34"/>
      <c r="C3" s="34"/>
      <c r="D3" s="34"/>
      <c r="E3" s="34"/>
      <c r="F3" s="34"/>
      <c r="G3" s="34"/>
      <c r="H3" s="34"/>
      <c r="I3" s="56" t="str">
        <f>Cover!C13</f>
        <v>ESP Water Limited</v>
      </c>
      <c r="J3" s="57"/>
      <c r="K3" s="57"/>
    </row>
    <row r="4" spans="1:11" s="3" customFormat="1" ht="19.5">
      <c r="A4" s="6"/>
      <c r="B4" s="6"/>
      <c r="C4" s="6"/>
      <c r="D4" s="6"/>
      <c r="E4" s="6"/>
      <c r="F4" s="6"/>
      <c r="G4" s="6"/>
      <c r="H4" s="6"/>
      <c r="I4" s="6"/>
      <c r="K4" s="5"/>
    </row>
    <row r="5" spans="1:11" s="3" customFormat="1" ht="14.5">
      <c r="A5" s="22"/>
      <c r="B5" s="22"/>
      <c r="C5" s="22"/>
      <c r="D5" s="22">
        <v>1</v>
      </c>
      <c r="E5" s="22">
        <v>2</v>
      </c>
      <c r="F5" s="22">
        <v>3</v>
      </c>
      <c r="G5" s="22">
        <v>4</v>
      </c>
      <c r="H5" s="22">
        <v>5</v>
      </c>
      <c r="I5" s="22">
        <v>6</v>
      </c>
      <c r="J5" s="22"/>
      <c r="K5" s="22"/>
    </row>
    <row r="6" spans="1:11" s="8" customFormat="1" ht="15.5">
      <c r="A6" s="125" t="s">
        <v>23</v>
      </c>
      <c r="B6" s="121" t="s">
        <v>24</v>
      </c>
      <c r="C6" s="121" t="s">
        <v>25</v>
      </c>
      <c r="D6" s="99" t="s">
        <v>26</v>
      </c>
      <c r="E6" s="99"/>
      <c r="F6" s="99"/>
      <c r="G6" s="99" t="s">
        <v>27</v>
      </c>
      <c r="H6" s="99"/>
      <c r="I6" s="99"/>
      <c r="J6" s="7"/>
      <c r="K6" s="123" t="s">
        <v>28</v>
      </c>
    </row>
    <row r="7" spans="1:11" s="8" customFormat="1" ht="15.5">
      <c r="A7" s="125"/>
      <c r="B7" s="122"/>
      <c r="C7" s="122"/>
      <c r="D7" s="74" t="s">
        <v>29</v>
      </c>
      <c r="E7" s="74" t="s">
        <v>30</v>
      </c>
      <c r="F7" s="74" t="s">
        <v>31</v>
      </c>
      <c r="G7" s="74" t="s">
        <v>29</v>
      </c>
      <c r="H7" s="74" t="s">
        <v>30</v>
      </c>
      <c r="I7" s="74" t="s">
        <v>31</v>
      </c>
      <c r="J7" s="7"/>
      <c r="K7" s="124"/>
    </row>
    <row r="8" spans="1:11" s="3" customFormat="1" ht="14.5">
      <c r="A8" s="10"/>
      <c r="B8" s="10"/>
      <c r="C8" s="10"/>
      <c r="D8" s="9"/>
      <c r="E8" s="9"/>
      <c r="F8" s="9"/>
      <c r="G8" s="9"/>
      <c r="H8" s="9"/>
      <c r="I8" s="9"/>
      <c r="J8" s="9"/>
    </row>
    <row r="9" spans="1:11" s="3" customFormat="1" ht="14.5">
      <c r="A9" s="36" t="s">
        <v>32</v>
      </c>
      <c r="B9" s="10"/>
      <c r="C9" s="10"/>
      <c r="D9" s="4"/>
      <c r="E9" s="9"/>
      <c r="F9" s="9"/>
      <c r="G9" s="9"/>
      <c r="H9" s="9"/>
      <c r="I9" s="9"/>
      <c r="J9" s="9"/>
    </row>
    <row r="10" spans="1:11" s="3" customFormat="1" ht="14.5">
      <c r="A10" s="78" t="s">
        <v>33</v>
      </c>
      <c r="B10" s="59" t="s">
        <v>34</v>
      </c>
      <c r="C10" s="59">
        <v>3</v>
      </c>
      <c r="D10" s="60">
        <v>0</v>
      </c>
      <c r="E10" s="60">
        <v>0</v>
      </c>
      <c r="F10" s="61">
        <v>0</v>
      </c>
      <c r="G10" s="60">
        <v>0</v>
      </c>
      <c r="H10" s="60">
        <v>0</v>
      </c>
      <c r="I10" s="61">
        <v>0</v>
      </c>
      <c r="J10" s="9"/>
      <c r="K10" s="43" t="s">
        <v>35</v>
      </c>
    </row>
    <row r="11" spans="1:11" s="3" customFormat="1" ht="14.5">
      <c r="A11" s="78" t="s">
        <v>36</v>
      </c>
      <c r="B11" s="59" t="s">
        <v>34</v>
      </c>
      <c r="C11" s="59">
        <v>3</v>
      </c>
      <c r="D11" s="60">
        <v>1.4802000000000001E-4</v>
      </c>
      <c r="E11" s="60">
        <v>3.9459999999999998E-5</v>
      </c>
      <c r="F11" s="61">
        <v>1.8748000000000001E-4</v>
      </c>
      <c r="G11" s="60">
        <v>0</v>
      </c>
      <c r="H11" s="60">
        <v>0</v>
      </c>
      <c r="I11" s="61">
        <v>0</v>
      </c>
      <c r="J11" s="9"/>
      <c r="K11" s="43" t="s">
        <v>37</v>
      </c>
    </row>
    <row r="12" spans="1:11" s="3" customFormat="1" ht="14.5">
      <c r="A12" s="78" t="s">
        <v>38</v>
      </c>
      <c r="B12" s="59" t="s">
        <v>34</v>
      </c>
      <c r="C12" s="59">
        <v>3</v>
      </c>
      <c r="D12" s="60">
        <v>0.86512540872556309</v>
      </c>
      <c r="E12" s="60">
        <v>0.85040253480806538</v>
      </c>
      <c r="F12" s="61">
        <v>1.7155279435336284</v>
      </c>
      <c r="G12" s="60">
        <v>0.16442865000000001</v>
      </c>
      <c r="H12" s="60">
        <v>0.16705182986449926</v>
      </c>
      <c r="I12" s="61">
        <v>0.33148047986449924</v>
      </c>
      <c r="K12" s="43" t="s">
        <v>39</v>
      </c>
    </row>
    <row r="13" spans="1:11" s="3" customFormat="1" ht="14.5">
      <c r="A13" s="78" t="s">
        <v>40</v>
      </c>
      <c r="B13" s="59" t="s">
        <v>34</v>
      </c>
      <c r="C13" s="59">
        <v>3</v>
      </c>
      <c r="D13" s="60">
        <v>4.2998479999999999E-2</v>
      </c>
      <c r="E13" s="60">
        <v>4.2262850000000005E-2</v>
      </c>
      <c r="F13" s="61">
        <v>8.5261329999999996E-2</v>
      </c>
      <c r="G13" s="60">
        <v>0</v>
      </c>
      <c r="H13" s="60">
        <v>0</v>
      </c>
      <c r="I13" s="61">
        <v>0</v>
      </c>
      <c r="K13" s="43" t="s">
        <v>41</v>
      </c>
    </row>
    <row r="14" spans="1:11" s="3" customFormat="1" ht="14.5">
      <c r="A14" s="81" t="s">
        <v>42</v>
      </c>
      <c r="B14" s="59" t="s">
        <v>34</v>
      </c>
      <c r="C14" s="59">
        <v>3</v>
      </c>
      <c r="D14" s="60">
        <v>3.3986956029649858E-2</v>
      </c>
      <c r="E14" s="60">
        <v>2.8111803970350138E-2</v>
      </c>
      <c r="F14" s="61">
        <v>6.2098759999999996E-2</v>
      </c>
      <c r="G14" s="60">
        <v>-1.5826199999999999E-3</v>
      </c>
      <c r="H14" s="60">
        <v>0</v>
      </c>
      <c r="I14" s="61">
        <v>-1.5826199999999999E-3</v>
      </c>
      <c r="K14" s="43" t="s">
        <v>43</v>
      </c>
    </row>
    <row r="15" spans="1:11" s="3" customFormat="1" ht="14.5">
      <c r="A15" s="78" t="s">
        <v>44</v>
      </c>
      <c r="B15" s="59" t="s">
        <v>34</v>
      </c>
      <c r="C15" s="59">
        <v>3</v>
      </c>
      <c r="D15" s="61">
        <v>0.94225886475521292</v>
      </c>
      <c r="E15" s="61">
        <v>0.92081664877841551</v>
      </c>
      <c r="F15" s="61">
        <v>1.8630755135336283</v>
      </c>
      <c r="G15" s="61">
        <v>0.16284603</v>
      </c>
      <c r="H15" s="61">
        <v>0.16705182986449926</v>
      </c>
      <c r="I15" s="61">
        <v>0.32989785986449927</v>
      </c>
      <c r="K15" s="43" t="s">
        <v>45</v>
      </c>
    </row>
    <row r="16" spans="1:11" s="3" customFormat="1" ht="14.5"/>
    <row r="17" spans="1:11" s="3" customFormat="1" ht="14.5"/>
    <row r="18" spans="1:11" s="3" customFormat="1" ht="14.5">
      <c r="A18" s="36" t="s">
        <v>46</v>
      </c>
    </row>
    <row r="19" spans="1:11" s="3" customFormat="1" ht="14.5">
      <c r="A19" s="78" t="s">
        <v>47</v>
      </c>
      <c r="B19" s="59" t="s">
        <v>34</v>
      </c>
      <c r="C19" s="59">
        <v>3</v>
      </c>
      <c r="D19" s="60">
        <v>8.2107681839411945E-2</v>
      </c>
      <c r="E19" s="60">
        <v>5.7365308160588033E-2</v>
      </c>
      <c r="F19" s="61">
        <v>0.13947298999999996</v>
      </c>
      <c r="G19" s="60">
        <v>2.3978094149703436E-2</v>
      </c>
      <c r="H19" s="60">
        <v>1.7729365850296563E-2</v>
      </c>
      <c r="I19" s="61">
        <v>4.1707460000000002E-2</v>
      </c>
      <c r="J19" s="9"/>
      <c r="K19" s="43" t="s">
        <v>48</v>
      </c>
    </row>
    <row r="20" spans="1:11" s="3" customFormat="1" ht="14.5">
      <c r="A20" s="78" t="s">
        <v>49</v>
      </c>
      <c r="B20" s="59" t="s">
        <v>34</v>
      </c>
      <c r="C20" s="59">
        <v>3</v>
      </c>
      <c r="D20" s="60">
        <v>0</v>
      </c>
      <c r="E20" s="60">
        <v>0</v>
      </c>
      <c r="F20" s="61">
        <v>0</v>
      </c>
      <c r="G20" s="60">
        <v>0</v>
      </c>
      <c r="H20" s="60">
        <v>0</v>
      </c>
      <c r="I20" s="61">
        <v>0</v>
      </c>
      <c r="J20" s="9"/>
      <c r="K20" s="43" t="s">
        <v>50</v>
      </c>
    </row>
    <row r="21" spans="1:11" s="3" customFormat="1" ht="14.5">
      <c r="A21" s="78" t="s">
        <v>51</v>
      </c>
      <c r="B21" s="59" t="s">
        <v>34</v>
      </c>
      <c r="C21" s="59">
        <v>3</v>
      </c>
      <c r="D21" s="60">
        <v>8.8304927541252194E-3</v>
      </c>
      <c r="E21" s="60">
        <v>6.16950724587478E-3</v>
      </c>
      <c r="F21" s="61">
        <v>1.4999999999999999E-2</v>
      </c>
      <c r="G21" s="60">
        <v>2.6177785647338299E-3</v>
      </c>
      <c r="H21" s="60">
        <v>1.935581435266169E-3</v>
      </c>
      <c r="I21" s="61">
        <v>4.5533599999999994E-3</v>
      </c>
      <c r="J21" s="9"/>
      <c r="K21" s="43" t="s">
        <v>52</v>
      </c>
    </row>
    <row r="22" spans="1:11" s="3" customFormat="1" ht="14.5">
      <c r="A22" s="78" t="s">
        <v>53</v>
      </c>
      <c r="B22" s="59" t="s">
        <v>34</v>
      </c>
      <c r="C22" s="59">
        <v>3</v>
      </c>
      <c r="D22" s="60">
        <v>1.8815169999999999E-2</v>
      </c>
      <c r="E22" s="60">
        <v>0</v>
      </c>
      <c r="F22" s="61">
        <v>1.8815169999999999E-2</v>
      </c>
      <c r="G22" s="60">
        <v>1.1640040000000001E-2</v>
      </c>
      <c r="H22" s="60">
        <v>0</v>
      </c>
      <c r="I22" s="61">
        <v>1.1640040000000001E-2</v>
      </c>
      <c r="J22" s="9"/>
      <c r="K22" s="43" t="s">
        <v>54</v>
      </c>
    </row>
    <row r="23" spans="1:11" s="3" customFormat="1" ht="14.5">
      <c r="A23" s="78" t="s">
        <v>55</v>
      </c>
      <c r="B23" s="59" t="s">
        <v>34</v>
      </c>
      <c r="C23" s="59">
        <v>3</v>
      </c>
      <c r="D23" s="60">
        <v>0.74577222413105948</v>
      </c>
      <c r="E23" s="60">
        <v>0.48818433586894067</v>
      </c>
      <c r="F23" s="61">
        <v>1.2339565600000002</v>
      </c>
      <c r="G23" s="60">
        <v>0.56641974111197468</v>
      </c>
      <c r="H23" s="60">
        <v>0.36774163888802541</v>
      </c>
      <c r="I23" s="61">
        <v>0.93416138000000015</v>
      </c>
      <c r="J23" s="9"/>
      <c r="K23" s="43" t="s">
        <v>56</v>
      </c>
    </row>
    <row r="24" spans="1:11" s="3" customFormat="1" ht="14.5">
      <c r="A24" s="78" t="s">
        <v>57</v>
      </c>
      <c r="B24" s="59" t="s">
        <v>34</v>
      </c>
      <c r="C24" s="59">
        <v>3</v>
      </c>
      <c r="D24" s="60">
        <v>0</v>
      </c>
      <c r="E24" s="60">
        <v>0</v>
      </c>
      <c r="F24" s="61">
        <v>0</v>
      </c>
      <c r="G24" s="60">
        <v>0</v>
      </c>
      <c r="H24" s="60">
        <v>0</v>
      </c>
      <c r="I24" s="61">
        <v>0</v>
      </c>
      <c r="J24" s="9"/>
      <c r="K24" s="43" t="s">
        <v>58</v>
      </c>
    </row>
    <row r="25" spans="1:11" s="3" customFormat="1" ht="14.5">
      <c r="A25" s="78" t="s">
        <v>59</v>
      </c>
      <c r="B25" s="59" t="s">
        <v>34</v>
      </c>
      <c r="C25" s="59">
        <v>3</v>
      </c>
      <c r="D25" s="61">
        <v>0.85552556872459662</v>
      </c>
      <c r="E25" s="61">
        <v>0.5517191512754035</v>
      </c>
      <c r="F25" s="61">
        <v>1.40724472</v>
      </c>
      <c r="G25" s="61">
        <v>0.60465565382641195</v>
      </c>
      <c r="H25" s="61">
        <v>0.38740658617358814</v>
      </c>
      <c r="I25" s="61">
        <v>0.9920622400000001</v>
      </c>
      <c r="J25" s="9"/>
      <c r="K25" s="43" t="s">
        <v>60</v>
      </c>
    </row>
    <row r="26" spans="1:11" s="3" customFormat="1" ht="14.5">
      <c r="A26" s="78" t="s">
        <v>61</v>
      </c>
      <c r="B26" s="59" t="s">
        <v>34</v>
      </c>
      <c r="C26" s="59">
        <v>3</v>
      </c>
      <c r="D26" s="60">
        <v>0</v>
      </c>
      <c r="E26" s="60">
        <v>0</v>
      </c>
      <c r="F26" s="61">
        <v>0</v>
      </c>
      <c r="G26" s="60">
        <v>0</v>
      </c>
      <c r="H26" s="60">
        <v>0</v>
      </c>
      <c r="I26" s="61">
        <v>0</v>
      </c>
      <c r="J26" s="9"/>
      <c r="K26" s="43" t="s">
        <v>62</v>
      </c>
    </row>
    <row r="27" spans="1:11" s="3" customFormat="1" ht="14.5">
      <c r="A27" s="78" t="s">
        <v>63</v>
      </c>
      <c r="B27" s="59" t="s">
        <v>34</v>
      </c>
      <c r="C27" s="59">
        <v>3</v>
      </c>
      <c r="D27" s="60">
        <v>0</v>
      </c>
      <c r="E27" s="60">
        <v>0</v>
      </c>
      <c r="F27" s="61">
        <v>0</v>
      </c>
      <c r="G27" s="60">
        <v>0</v>
      </c>
      <c r="H27" s="60">
        <v>0</v>
      </c>
      <c r="I27" s="61">
        <v>0</v>
      </c>
      <c r="J27" s="9"/>
      <c r="K27" s="43" t="s">
        <v>64</v>
      </c>
    </row>
    <row r="28" spans="1:11" s="3" customFormat="1" ht="14.5">
      <c r="A28" s="78" t="s">
        <v>65</v>
      </c>
      <c r="B28" s="59" t="s">
        <v>34</v>
      </c>
      <c r="C28" s="59">
        <v>3</v>
      </c>
      <c r="D28" s="60">
        <v>0</v>
      </c>
      <c r="E28" s="60">
        <v>0</v>
      </c>
      <c r="F28" s="61">
        <v>0</v>
      </c>
      <c r="G28" s="60">
        <v>0</v>
      </c>
      <c r="H28" s="60">
        <v>0</v>
      </c>
      <c r="I28" s="61">
        <v>0</v>
      </c>
      <c r="J28" s="9"/>
      <c r="K28" s="43" t="s">
        <v>66</v>
      </c>
    </row>
    <row r="29" spans="1:11" s="3" customFormat="1" ht="14.5">
      <c r="A29" s="78" t="s">
        <v>67</v>
      </c>
      <c r="B29" s="59" t="s">
        <v>34</v>
      </c>
      <c r="C29" s="59">
        <v>3</v>
      </c>
      <c r="D29" s="60">
        <v>0</v>
      </c>
      <c r="E29" s="60">
        <v>0</v>
      </c>
      <c r="F29" s="61">
        <v>0</v>
      </c>
      <c r="G29" s="60">
        <v>0</v>
      </c>
      <c r="H29" s="60">
        <v>0</v>
      </c>
      <c r="I29" s="61">
        <v>0</v>
      </c>
      <c r="J29" s="9"/>
      <c r="K29" s="43" t="s">
        <v>68</v>
      </c>
    </row>
    <row r="30" spans="1:11" s="3" customFormat="1" ht="14.5">
      <c r="A30" s="78" t="s">
        <v>69</v>
      </c>
      <c r="B30" s="59" t="s">
        <v>34</v>
      </c>
      <c r="C30" s="59">
        <v>3</v>
      </c>
      <c r="D30" s="60">
        <v>8.0826312583841514E-2</v>
      </c>
      <c r="E30" s="60">
        <v>5.6470067416158481E-2</v>
      </c>
      <c r="F30" s="61">
        <v>0.13729638</v>
      </c>
      <c r="G30" s="60">
        <v>0</v>
      </c>
      <c r="H30" s="60">
        <v>0</v>
      </c>
      <c r="I30" s="61">
        <v>0</v>
      </c>
      <c r="K30" s="43" t="s">
        <v>70</v>
      </c>
    </row>
    <row r="31" spans="1:11" s="3" customFormat="1" ht="14.5">
      <c r="A31" s="78" t="s">
        <v>71</v>
      </c>
      <c r="B31" s="59" t="s">
        <v>34</v>
      </c>
      <c r="C31" s="59">
        <v>3</v>
      </c>
      <c r="D31" s="60">
        <v>0</v>
      </c>
      <c r="E31" s="60">
        <v>0</v>
      </c>
      <c r="F31" s="61">
        <v>0</v>
      </c>
      <c r="G31" s="60">
        <v>0</v>
      </c>
      <c r="H31" s="60">
        <v>0</v>
      </c>
      <c r="I31" s="61">
        <v>0</v>
      </c>
      <c r="K31" s="43" t="s">
        <v>72</v>
      </c>
    </row>
    <row r="32" spans="1:11" s="3" customFormat="1" ht="14.5">
      <c r="A32" s="78" t="s">
        <v>73</v>
      </c>
      <c r="B32" s="59" t="s">
        <v>34</v>
      </c>
      <c r="C32" s="59">
        <v>3</v>
      </c>
      <c r="D32" s="60">
        <v>0</v>
      </c>
      <c r="E32" s="60">
        <v>0</v>
      </c>
      <c r="F32" s="61">
        <v>0</v>
      </c>
      <c r="G32" s="60">
        <v>0</v>
      </c>
      <c r="H32" s="60">
        <v>0</v>
      </c>
      <c r="I32" s="61">
        <v>0</v>
      </c>
      <c r="K32" s="43" t="s">
        <v>74</v>
      </c>
    </row>
    <row r="33" spans="1:11" s="3" customFormat="1" ht="14.5">
      <c r="A33" s="78" t="s">
        <v>75</v>
      </c>
      <c r="B33" s="59" t="s">
        <v>34</v>
      </c>
      <c r="C33" s="59">
        <v>3</v>
      </c>
      <c r="D33" s="61">
        <v>8.0826312583841514E-2</v>
      </c>
      <c r="E33" s="61">
        <v>5.6470067416158481E-2</v>
      </c>
      <c r="F33" s="61">
        <v>0.13729638</v>
      </c>
      <c r="G33" s="61">
        <v>0</v>
      </c>
      <c r="H33" s="61">
        <v>0</v>
      </c>
      <c r="I33" s="61">
        <v>0</v>
      </c>
      <c r="K33" s="43" t="s">
        <v>76</v>
      </c>
    </row>
    <row r="34" spans="1:11" s="3" customFormat="1" ht="14.5">
      <c r="A34" s="62"/>
      <c r="B34" s="16"/>
      <c r="C34" s="16"/>
      <c r="D34" s="16"/>
      <c r="E34" s="16"/>
      <c r="F34" s="16"/>
      <c r="G34" s="16"/>
      <c r="H34" s="16"/>
      <c r="I34" s="16"/>
    </row>
    <row r="35" spans="1:11" s="3" customFormat="1" ht="14.5">
      <c r="A35" s="36" t="s">
        <v>77</v>
      </c>
    </row>
    <row r="36" spans="1:11" s="3" customFormat="1" ht="14.5">
      <c r="A36" s="78" t="s">
        <v>78</v>
      </c>
      <c r="B36" s="59" t="s">
        <v>34</v>
      </c>
      <c r="C36" s="59">
        <v>3</v>
      </c>
      <c r="D36" s="60">
        <v>0</v>
      </c>
      <c r="E36" s="60">
        <v>0</v>
      </c>
      <c r="F36" s="61">
        <v>0</v>
      </c>
      <c r="G36" s="60">
        <v>0</v>
      </c>
      <c r="H36" s="60">
        <v>0</v>
      </c>
      <c r="I36" s="61">
        <v>0</v>
      </c>
      <c r="J36" s="9"/>
      <c r="K36" s="43" t="s">
        <v>79</v>
      </c>
    </row>
    <row r="37" spans="1:11" s="3" customFormat="1" ht="14.5">
      <c r="A37" s="78" t="s">
        <v>80</v>
      </c>
      <c r="B37" s="59" t="s">
        <v>34</v>
      </c>
      <c r="C37" s="59">
        <v>3</v>
      </c>
      <c r="D37" s="60">
        <v>0</v>
      </c>
      <c r="E37" s="60">
        <v>0</v>
      </c>
      <c r="F37" s="61">
        <v>0</v>
      </c>
      <c r="G37" s="60">
        <v>0</v>
      </c>
      <c r="H37" s="60">
        <v>0</v>
      </c>
      <c r="I37" s="61">
        <v>0</v>
      </c>
      <c r="J37" s="9"/>
      <c r="K37" s="43" t="s">
        <v>81</v>
      </c>
    </row>
    <row r="38" spans="1:11" s="3" customFormat="1" ht="14.5">
      <c r="A38" s="78" t="s">
        <v>82</v>
      </c>
      <c r="B38" s="59" t="s">
        <v>34</v>
      </c>
      <c r="C38" s="59">
        <v>3</v>
      </c>
      <c r="D38" s="60">
        <v>1.0468954576781999</v>
      </c>
      <c r="E38" s="60">
        <v>1.0082857926796898</v>
      </c>
      <c r="F38" s="61">
        <v>2.0551812503578897</v>
      </c>
      <c r="G38" s="60">
        <v>0.26131529999999997</v>
      </c>
      <c r="H38" s="60">
        <v>0.18141957</v>
      </c>
      <c r="I38" s="61">
        <v>0.44273487</v>
      </c>
      <c r="K38" s="43" t="s">
        <v>83</v>
      </c>
    </row>
    <row r="39" spans="1:11" s="3" customFormat="1" ht="14.5">
      <c r="A39" s="78" t="s">
        <v>84</v>
      </c>
      <c r="B39" s="59" t="s">
        <v>34</v>
      </c>
      <c r="C39" s="59">
        <v>3</v>
      </c>
      <c r="D39" s="60">
        <v>0</v>
      </c>
      <c r="E39" s="60">
        <v>0</v>
      </c>
      <c r="F39" s="61">
        <v>0</v>
      </c>
      <c r="G39" s="60">
        <v>0</v>
      </c>
      <c r="H39" s="60">
        <v>0</v>
      </c>
      <c r="I39" s="61">
        <v>0</v>
      </c>
      <c r="K39" s="43" t="s">
        <v>85</v>
      </c>
    </row>
    <row r="40" spans="1:11" s="3" customFormat="1" ht="14.5">
      <c r="A40" s="78" t="s">
        <v>86</v>
      </c>
      <c r="B40" s="59" t="s">
        <v>34</v>
      </c>
      <c r="C40" s="59">
        <v>3</v>
      </c>
      <c r="D40" s="60">
        <v>0</v>
      </c>
      <c r="E40" s="60">
        <v>0</v>
      </c>
      <c r="F40" s="61">
        <v>0</v>
      </c>
      <c r="G40" s="60">
        <v>0</v>
      </c>
      <c r="H40" s="60">
        <v>0</v>
      </c>
      <c r="I40" s="61">
        <v>0</v>
      </c>
      <c r="K40" s="43" t="s">
        <v>87</v>
      </c>
    </row>
    <row r="41" spans="1:11" s="3" customFormat="1" ht="14.5"/>
    <row r="42" spans="1:11" s="3" customFormat="1" ht="14.5">
      <c r="A42" s="36" t="s">
        <v>88</v>
      </c>
    </row>
    <row r="43" spans="1:11" s="3" customFormat="1" ht="14.5">
      <c r="A43" s="78" t="s">
        <v>89</v>
      </c>
      <c r="B43" s="59" t="s">
        <v>34</v>
      </c>
      <c r="C43" s="59">
        <v>3</v>
      </c>
      <c r="D43" s="61">
        <v>1.9832473389866381</v>
      </c>
      <c r="E43" s="61">
        <v>1.6164750113712518</v>
      </c>
      <c r="F43" s="61">
        <v>3.5997223503578901</v>
      </c>
      <c r="G43" s="61">
        <v>0.86597095382641198</v>
      </c>
      <c r="H43" s="61">
        <v>0.56882615617358812</v>
      </c>
      <c r="I43" s="61">
        <v>1.4347971100000001</v>
      </c>
      <c r="K43" s="43" t="s">
        <v>90</v>
      </c>
    </row>
    <row r="44" spans="1:11" s="3" customFormat="1" ht="14.5">
      <c r="A44" s="62"/>
      <c r="B44" s="16"/>
      <c r="C44" s="16"/>
      <c r="D44" s="16"/>
      <c r="E44" s="16"/>
      <c r="F44" s="16"/>
      <c r="G44" s="16"/>
      <c r="H44" s="16"/>
      <c r="I44" s="16"/>
      <c r="J44" s="16"/>
    </row>
    <row r="45" spans="1:11" s="3" customFormat="1" ht="14.5">
      <c r="A45" s="36" t="s">
        <v>91</v>
      </c>
    </row>
    <row r="46" spans="1:11" s="3" customFormat="1" ht="14.5">
      <c r="A46" s="78" t="s">
        <v>92</v>
      </c>
      <c r="B46" s="59" t="s">
        <v>34</v>
      </c>
      <c r="C46" s="59">
        <v>3</v>
      </c>
      <c r="D46" s="60">
        <v>6.7113338117333346E-2</v>
      </c>
      <c r="E46" s="60">
        <v>4.5566381882666644E-2</v>
      </c>
      <c r="F46" s="61">
        <v>0.11267971999999998</v>
      </c>
      <c r="G46" s="60">
        <v>2.7192982474372091E-2</v>
      </c>
      <c r="H46" s="60">
        <v>1.891765752562791E-2</v>
      </c>
      <c r="I46" s="61">
        <v>4.6110640000000001E-2</v>
      </c>
      <c r="J46" s="9"/>
      <c r="K46" s="43" t="s">
        <v>93</v>
      </c>
    </row>
    <row r="47" spans="1:11" s="3" customFormat="1" ht="14.5">
      <c r="A47" s="78" t="s">
        <v>94</v>
      </c>
      <c r="B47" s="59" t="s">
        <v>34</v>
      </c>
      <c r="C47" s="59">
        <v>3</v>
      </c>
      <c r="D47" s="60">
        <v>0</v>
      </c>
      <c r="E47" s="60">
        <v>0</v>
      </c>
      <c r="F47" s="61">
        <v>0</v>
      </c>
      <c r="G47" s="60">
        <v>0</v>
      </c>
      <c r="H47" s="60">
        <v>0</v>
      </c>
      <c r="I47" s="61">
        <v>0</v>
      </c>
      <c r="J47" s="9"/>
      <c r="K47" s="43" t="s">
        <v>95</v>
      </c>
    </row>
    <row r="48" spans="1:11" s="3" customFormat="1" ht="14.5">
      <c r="A48" s="78" t="s">
        <v>96</v>
      </c>
      <c r="B48" s="59" t="s">
        <v>34</v>
      </c>
      <c r="C48" s="59">
        <v>3</v>
      </c>
      <c r="D48" s="61">
        <v>6.7113338117333346E-2</v>
      </c>
      <c r="E48" s="61">
        <v>4.5566381882666644E-2</v>
      </c>
      <c r="F48" s="61">
        <v>0.11267971999999998</v>
      </c>
      <c r="G48" s="61">
        <v>2.7192982474372091E-2</v>
      </c>
      <c r="H48" s="61">
        <v>1.891765752562791E-2</v>
      </c>
      <c r="I48" s="61">
        <v>4.6110640000000001E-2</v>
      </c>
      <c r="K48" s="43" t="s">
        <v>97</v>
      </c>
    </row>
    <row r="49" spans="1:11" s="3" customFormat="1" ht="14.5">
      <c r="A49" s="62"/>
      <c r="B49" s="16"/>
      <c r="C49" s="16"/>
      <c r="D49" s="16"/>
      <c r="E49" s="16"/>
      <c r="F49" s="16"/>
      <c r="G49" s="16"/>
      <c r="H49" s="16"/>
      <c r="I49" s="16"/>
      <c r="J49" s="16"/>
    </row>
    <row r="50" spans="1:11" s="3" customFormat="1" ht="14.5">
      <c r="A50" s="36" t="s">
        <v>98</v>
      </c>
      <c r="B50" s="16"/>
      <c r="C50" s="16"/>
      <c r="D50" s="16"/>
      <c r="E50" s="16"/>
      <c r="F50" s="16"/>
      <c r="G50" s="16"/>
      <c r="H50" s="16"/>
      <c r="I50" s="16"/>
      <c r="J50" s="16"/>
    </row>
    <row r="51" spans="1:11" s="3" customFormat="1" ht="14.5">
      <c r="A51" s="78" t="s">
        <v>99</v>
      </c>
      <c r="B51" s="59" t="s">
        <v>34</v>
      </c>
      <c r="C51" s="59">
        <v>3</v>
      </c>
      <c r="D51" s="61">
        <v>-1.1081018123487585</v>
      </c>
      <c r="E51" s="61">
        <v>-0.74122474447550291</v>
      </c>
      <c r="F51" s="61">
        <v>-1.8493265568242614</v>
      </c>
      <c r="G51" s="61">
        <v>-0.73031790630078408</v>
      </c>
      <c r="H51" s="61">
        <v>-0.42069198383471673</v>
      </c>
      <c r="I51" s="61">
        <v>-1.1510098901355008</v>
      </c>
      <c r="K51" s="43" t="s">
        <v>100</v>
      </c>
    </row>
    <row r="52" spans="1:11" s="3" customFormat="1" ht="14.5">
      <c r="A52" s="62"/>
      <c r="B52" s="16"/>
      <c r="C52" s="16"/>
      <c r="D52" s="16"/>
      <c r="E52" s="16"/>
      <c r="F52" s="16"/>
      <c r="G52" s="16"/>
      <c r="H52" s="16"/>
      <c r="I52" s="16"/>
      <c r="K52" s="63"/>
    </row>
    <row r="53" spans="1:11" s="3" customFormat="1" ht="14.5">
      <c r="A53" s="36" t="s">
        <v>101</v>
      </c>
      <c r="B53" s="16"/>
      <c r="C53" s="16"/>
      <c r="D53" s="16"/>
      <c r="E53" s="16"/>
      <c r="F53" s="16"/>
      <c r="G53" s="16"/>
      <c r="H53" s="16"/>
      <c r="I53" s="16"/>
    </row>
    <row r="54" spans="1:11" s="3" customFormat="1" ht="14.5">
      <c r="A54" s="78" t="s">
        <v>101</v>
      </c>
      <c r="B54" s="59" t="s">
        <v>34</v>
      </c>
      <c r="C54" s="59">
        <v>3</v>
      </c>
      <c r="D54" s="60">
        <v>0</v>
      </c>
      <c r="E54" s="60">
        <v>0</v>
      </c>
      <c r="F54" s="61">
        <v>0</v>
      </c>
      <c r="G54" s="60">
        <v>0</v>
      </c>
      <c r="H54" s="60">
        <v>0</v>
      </c>
      <c r="I54" s="61">
        <v>0</v>
      </c>
      <c r="K54" s="43" t="s">
        <v>102</v>
      </c>
    </row>
    <row r="55" spans="1:11" s="3" customFormat="1" ht="14.5">
      <c r="A55" s="62"/>
      <c r="B55" s="16"/>
      <c r="C55" s="16"/>
      <c r="D55" s="16"/>
      <c r="E55" s="16"/>
      <c r="F55" s="16"/>
      <c r="G55" s="16"/>
      <c r="H55" s="16"/>
      <c r="I55" s="16"/>
      <c r="K55" s="63"/>
    </row>
    <row r="56" spans="1:11" s="3" customFormat="1" ht="14.5">
      <c r="A56" s="36" t="s">
        <v>103</v>
      </c>
      <c r="B56" s="16"/>
      <c r="C56" s="16"/>
      <c r="D56" s="16"/>
      <c r="E56" s="16"/>
      <c r="F56" s="16"/>
      <c r="G56" s="16"/>
      <c r="H56" s="16"/>
      <c r="I56" s="16"/>
    </row>
    <row r="57" spans="1:11" s="3" customFormat="1" ht="14.5">
      <c r="A57" s="78" t="s">
        <v>104</v>
      </c>
      <c r="B57" s="59" t="s">
        <v>34</v>
      </c>
      <c r="C57" s="59">
        <v>3</v>
      </c>
      <c r="D57" s="60">
        <v>8.2180274376846031E-3</v>
      </c>
      <c r="E57" s="60">
        <v>5.7416025623153975E-3</v>
      </c>
      <c r="F57" s="61">
        <v>1.3959630000000001E-2</v>
      </c>
      <c r="G57" s="60">
        <v>8.1114421664850913E-3</v>
      </c>
      <c r="H57" s="60">
        <v>5.9975878335149077E-3</v>
      </c>
      <c r="I57" s="61">
        <v>1.4109029999999998E-2</v>
      </c>
      <c r="K57" s="43" t="s">
        <v>105</v>
      </c>
    </row>
    <row r="58" spans="1:11" s="3" customFormat="1" ht="14.5">
      <c r="A58" s="78" t="s">
        <v>106</v>
      </c>
      <c r="B58" s="59" t="s">
        <v>34</v>
      </c>
      <c r="C58" s="59">
        <v>3</v>
      </c>
      <c r="D58" s="60">
        <v>0</v>
      </c>
      <c r="E58" s="60">
        <v>0</v>
      </c>
      <c r="F58" s="61">
        <v>0</v>
      </c>
      <c r="G58" s="60">
        <v>0</v>
      </c>
      <c r="H58" s="60">
        <v>0</v>
      </c>
      <c r="I58" s="61">
        <v>0</v>
      </c>
      <c r="K58" s="43" t="s">
        <v>107</v>
      </c>
    </row>
    <row r="59" spans="1:11" s="3" customFormat="1" ht="14.5">
      <c r="A59" s="78" t="s">
        <v>108</v>
      </c>
      <c r="B59" s="59" t="s">
        <v>34</v>
      </c>
      <c r="C59" s="59">
        <v>3</v>
      </c>
      <c r="D59" s="61">
        <v>-1.0998837849110739</v>
      </c>
      <c r="E59" s="61">
        <v>-0.73548314191318753</v>
      </c>
      <c r="F59" s="61">
        <v>-1.8353669268242614</v>
      </c>
      <c r="G59" s="61">
        <v>-0.72220646413429901</v>
      </c>
      <c r="H59" s="61">
        <v>-0.41469439600120184</v>
      </c>
      <c r="I59" s="61">
        <v>-1.1369008601355008</v>
      </c>
      <c r="K59" s="43" t="s">
        <v>109</v>
      </c>
    </row>
    <row r="60" spans="1:11" s="3" customFormat="1" ht="14.5">
      <c r="A60" s="62"/>
      <c r="B60" s="16"/>
      <c r="C60" s="16"/>
      <c r="D60" s="16"/>
      <c r="E60" s="16"/>
      <c r="F60" s="16"/>
      <c r="G60" s="16"/>
      <c r="H60" s="16"/>
      <c r="I60" s="16"/>
      <c r="J60" s="16"/>
    </row>
    <row r="61" spans="1:11" s="3" customFormat="1" ht="14.5">
      <c r="A61" s="36" t="s">
        <v>110</v>
      </c>
      <c r="B61" s="16"/>
      <c r="C61" s="16"/>
      <c r="D61" s="16"/>
      <c r="E61" s="16"/>
      <c r="F61" s="16"/>
      <c r="G61" s="16"/>
      <c r="H61" s="16"/>
      <c r="I61" s="16"/>
    </row>
    <row r="62" spans="1:11" s="3" customFormat="1" ht="14.5">
      <c r="A62" s="78" t="s">
        <v>111</v>
      </c>
      <c r="B62" s="59" t="s">
        <v>34</v>
      </c>
      <c r="C62" s="59">
        <v>3</v>
      </c>
      <c r="D62" s="60">
        <v>0</v>
      </c>
      <c r="E62" s="60">
        <v>0</v>
      </c>
      <c r="F62" s="61">
        <v>0</v>
      </c>
      <c r="G62" s="60">
        <v>0</v>
      </c>
      <c r="H62" s="60">
        <v>0</v>
      </c>
      <c r="I62" s="61">
        <v>0</v>
      </c>
      <c r="K62" s="43" t="s">
        <v>112</v>
      </c>
    </row>
    <row r="63" spans="1:11" s="3" customFormat="1" ht="14.5">
      <c r="A63" s="78" t="s">
        <v>113</v>
      </c>
      <c r="B63" s="59" t="s">
        <v>34</v>
      </c>
      <c r="C63" s="59">
        <v>3</v>
      </c>
      <c r="D63" s="60">
        <v>0.1836761684462298</v>
      </c>
      <c r="E63" s="60">
        <v>0.1283270915537702</v>
      </c>
      <c r="F63" s="61">
        <v>0.31200326</v>
      </c>
      <c r="G63" s="60">
        <v>0.22575479361711159</v>
      </c>
      <c r="H63" s="60">
        <v>0.16692274638288837</v>
      </c>
      <c r="I63" s="61">
        <v>0.39267753999999999</v>
      </c>
      <c r="K63" s="43" t="s">
        <v>114</v>
      </c>
    </row>
    <row r="64" spans="1:11" s="3" customFormat="1" ht="14.5">
      <c r="A64" s="78" t="s">
        <v>115</v>
      </c>
      <c r="B64" s="59" t="s">
        <v>34</v>
      </c>
      <c r="C64" s="59">
        <v>3</v>
      </c>
      <c r="D64" s="61">
        <v>-1.2835599533573037</v>
      </c>
      <c r="E64" s="61">
        <v>-0.86381023346695773</v>
      </c>
      <c r="F64" s="61">
        <v>-2.1473701868242614</v>
      </c>
      <c r="G64" s="61">
        <v>-0.9479612577514106</v>
      </c>
      <c r="H64" s="61">
        <v>-0.58161714238409024</v>
      </c>
      <c r="I64" s="61">
        <v>-1.5295784001355008</v>
      </c>
      <c r="K64" s="43" t="s">
        <v>116</v>
      </c>
    </row>
    <row r="65" spans="1:11" s="3" customFormat="1" ht="14.5">
      <c r="A65" s="62"/>
      <c r="B65" s="16"/>
      <c r="C65" s="16"/>
      <c r="D65" s="16"/>
      <c r="E65" s="16"/>
      <c r="F65" s="16"/>
      <c r="G65" s="16"/>
      <c r="H65" s="16"/>
      <c r="I65" s="16"/>
      <c r="J65" s="16"/>
    </row>
    <row r="66" spans="1:11" s="3" customFormat="1" ht="14.5">
      <c r="A66" s="36" t="s">
        <v>117</v>
      </c>
      <c r="B66" s="16"/>
      <c r="C66" s="16"/>
      <c r="D66" s="16"/>
      <c r="E66" s="16"/>
      <c r="F66" s="16"/>
      <c r="G66" s="16"/>
      <c r="H66" s="16"/>
      <c r="I66" s="16"/>
      <c r="J66" s="16"/>
    </row>
    <row r="67" spans="1:11" s="3" customFormat="1" ht="14.5">
      <c r="A67" s="78" t="s">
        <v>117</v>
      </c>
      <c r="B67" s="59" t="s">
        <v>34</v>
      </c>
      <c r="C67" s="59">
        <v>3</v>
      </c>
      <c r="D67" s="60">
        <v>0</v>
      </c>
      <c r="E67" s="60">
        <v>0</v>
      </c>
      <c r="F67" s="61">
        <v>0</v>
      </c>
      <c r="G67" s="60">
        <v>0</v>
      </c>
      <c r="H67" s="60">
        <v>0</v>
      </c>
      <c r="I67" s="61">
        <v>0</v>
      </c>
      <c r="J67" s="16"/>
      <c r="K67" s="43" t="s">
        <v>118</v>
      </c>
    </row>
    <row r="68" spans="1:11" s="3" customFormat="1" ht="14.5">
      <c r="A68" s="62"/>
      <c r="B68" s="16"/>
      <c r="C68" s="16"/>
      <c r="D68" s="16"/>
      <c r="E68" s="16"/>
      <c r="F68" s="16"/>
      <c r="G68" s="16"/>
      <c r="H68" s="16"/>
      <c r="I68" s="16"/>
      <c r="J68" s="16"/>
      <c r="K68" s="63"/>
    </row>
  </sheetData>
  <mergeCells count="6">
    <mergeCell ref="B6:B7"/>
    <mergeCell ref="C6:C7"/>
    <mergeCell ref="K6:K7"/>
    <mergeCell ref="A6:A7"/>
    <mergeCell ref="D6:F6"/>
    <mergeCell ref="G6:I6"/>
  </mergeCells>
  <pageMargins left="0.7" right="0.7" top="0.75" bottom="0.75" header="0.3" footer="0.3"/>
  <pageSetup paperSize="8" scale="94"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CE7C-8F1C-4F6A-A633-4C190FE8CDEC}">
  <sheetPr>
    <tabColor theme="6"/>
    <pageSetUpPr fitToPage="1"/>
  </sheetPr>
  <dimension ref="A1:J26"/>
  <sheetViews>
    <sheetView workbookViewId="0">
      <selection activeCell="A11" sqref="A11:A25"/>
    </sheetView>
  </sheetViews>
  <sheetFormatPr defaultColWidth="9" defaultRowHeight="14"/>
  <cols>
    <col min="1" max="1" width="40.58203125" style="2" customWidth="1"/>
    <col min="2" max="3" width="9.33203125" style="2" customWidth="1"/>
    <col min="4" max="8" width="12.5" style="2" customWidth="1"/>
    <col min="9" max="9" width="1.33203125" style="2" customWidth="1"/>
    <col min="10" max="10" width="8.33203125" style="2" customWidth="1"/>
    <col min="11" max="11" width="1.83203125" style="2" customWidth="1"/>
    <col min="12" max="16384" width="9" style="2"/>
  </cols>
  <sheetData>
    <row r="1" spans="1:10" ht="35.5">
      <c r="A1" s="35" t="s">
        <v>119</v>
      </c>
      <c r="B1" s="35"/>
      <c r="C1" s="35"/>
    </row>
    <row r="3" spans="1:10" s="3" customFormat="1" ht="19.5">
      <c r="A3" s="34" t="s">
        <v>1042</v>
      </c>
      <c r="B3" s="34"/>
      <c r="C3" s="34"/>
      <c r="D3" s="34"/>
      <c r="E3" s="34"/>
      <c r="F3" s="34"/>
      <c r="G3" s="34"/>
      <c r="H3" s="56" t="str">
        <f>Cover!C13</f>
        <v>ESP Water Limited</v>
      </c>
      <c r="I3" s="57"/>
      <c r="J3" s="57"/>
    </row>
    <row r="4" spans="1:10" s="3" customFormat="1" ht="19.5">
      <c r="A4" s="6"/>
      <c r="B4" s="6"/>
      <c r="C4" s="6"/>
      <c r="D4" s="6"/>
      <c r="E4" s="6"/>
      <c r="F4" s="6"/>
      <c r="G4" s="6"/>
      <c r="H4" s="6"/>
      <c r="J4" s="5"/>
    </row>
    <row r="5" spans="1:10" s="3" customFormat="1" ht="14.5">
      <c r="A5" s="22"/>
      <c r="B5" s="22"/>
      <c r="C5" s="22"/>
      <c r="D5" s="22">
        <v>1</v>
      </c>
      <c r="E5" s="22">
        <v>2</v>
      </c>
      <c r="F5" s="22">
        <v>3</v>
      </c>
      <c r="G5" s="22">
        <v>4</v>
      </c>
      <c r="H5" s="22">
        <v>5</v>
      </c>
      <c r="I5" s="22"/>
      <c r="J5" s="22"/>
    </row>
    <row r="6" spans="1:10" s="8" customFormat="1" ht="15.5">
      <c r="A6" s="125" t="s">
        <v>23</v>
      </c>
      <c r="B6" s="121" t="s">
        <v>24</v>
      </c>
      <c r="C6" s="121" t="s">
        <v>25</v>
      </c>
      <c r="D6" s="123" t="s">
        <v>120</v>
      </c>
      <c r="E6" s="101" t="s">
        <v>121</v>
      </c>
      <c r="F6" s="102"/>
      <c r="G6" s="103"/>
      <c r="H6" s="123" t="s">
        <v>122</v>
      </c>
      <c r="I6" s="7"/>
      <c r="J6" s="123" t="s">
        <v>28</v>
      </c>
    </row>
    <row r="7" spans="1:10" s="8" customFormat="1" ht="52">
      <c r="A7" s="125"/>
      <c r="B7" s="122"/>
      <c r="C7" s="122"/>
      <c r="D7" s="124"/>
      <c r="E7" s="74" t="s">
        <v>123</v>
      </c>
      <c r="F7" s="74" t="s">
        <v>124</v>
      </c>
      <c r="G7" s="74" t="s">
        <v>125</v>
      </c>
      <c r="H7" s="124"/>
      <c r="I7" s="7"/>
      <c r="J7" s="124"/>
    </row>
    <row r="8" spans="1:10" s="3" customFormat="1" ht="14.5">
      <c r="A8" s="10"/>
      <c r="B8" s="10"/>
      <c r="C8" s="10"/>
      <c r="D8" s="9"/>
      <c r="E8" s="9"/>
      <c r="F8" s="9"/>
      <c r="G8" s="9"/>
      <c r="H8" s="9"/>
      <c r="I8" s="9"/>
    </row>
    <row r="9" spans="1:10" s="3" customFormat="1" ht="14.5">
      <c r="A9" s="36" t="s">
        <v>32</v>
      </c>
      <c r="B9" s="10"/>
      <c r="C9" s="10"/>
      <c r="D9" s="4"/>
      <c r="E9" s="9"/>
      <c r="F9" s="9"/>
      <c r="G9" s="9"/>
      <c r="H9" s="9"/>
      <c r="I9" s="9"/>
    </row>
    <row r="10" spans="1:10" s="3" customFormat="1" ht="14.5">
      <c r="A10" s="87" t="s">
        <v>32</v>
      </c>
      <c r="B10" s="59" t="s">
        <v>34</v>
      </c>
      <c r="C10" s="59">
        <v>3</v>
      </c>
      <c r="D10" s="60">
        <v>-1.2301044099999994</v>
      </c>
      <c r="E10" s="60">
        <v>3.0931799235336275</v>
      </c>
      <c r="F10" s="60"/>
      <c r="G10" s="61">
        <f>IFERROR(E10-F10,0)</f>
        <v>3.0931799235336275</v>
      </c>
      <c r="H10" s="61">
        <f>IFERROR(D10+G10,0)</f>
        <v>1.8630755135336281</v>
      </c>
      <c r="I10" s="9"/>
      <c r="J10" s="43" t="s">
        <v>126</v>
      </c>
    </row>
    <row r="11" spans="1:10" s="3" customFormat="1" ht="14.5">
      <c r="A11" s="87" t="s">
        <v>127</v>
      </c>
      <c r="B11" s="59" t="s">
        <v>34</v>
      </c>
      <c r="C11" s="59">
        <v>3</v>
      </c>
      <c r="D11" s="60">
        <v>2.859807200000001</v>
      </c>
      <c r="E11" s="60">
        <v>-6.5722092703578916</v>
      </c>
      <c r="F11" s="60"/>
      <c r="G11" s="61">
        <f t="shared" ref="G11:G25" si="0">IFERROR(E11-F11,0)</f>
        <v>-6.5722092703578916</v>
      </c>
      <c r="H11" s="61">
        <f t="shared" ref="H11:H25" si="1">IFERROR(D11+G11,0)</f>
        <v>-3.7124020703578906</v>
      </c>
      <c r="I11" s="9"/>
      <c r="J11" s="43" t="s">
        <v>128</v>
      </c>
    </row>
    <row r="12" spans="1:10" s="3" customFormat="1" ht="14.5">
      <c r="A12" s="87" t="s">
        <v>129</v>
      </c>
      <c r="B12" s="59" t="s">
        <v>34</v>
      </c>
      <c r="C12" s="59">
        <v>3</v>
      </c>
      <c r="D12" s="60"/>
      <c r="E12" s="60"/>
      <c r="F12" s="60"/>
      <c r="G12" s="61">
        <f t="shared" si="0"/>
        <v>0</v>
      </c>
      <c r="H12" s="61">
        <f t="shared" si="1"/>
        <v>0</v>
      </c>
      <c r="I12" s="9"/>
      <c r="J12" s="43" t="s">
        <v>130</v>
      </c>
    </row>
    <row r="13" spans="1:10" s="3" customFormat="1" ht="14.5">
      <c r="A13" s="87" t="s">
        <v>98</v>
      </c>
      <c r="B13" s="59" t="s">
        <v>34</v>
      </c>
      <c r="C13" s="59">
        <v>3</v>
      </c>
      <c r="D13" s="82">
        <v>1.6297027900000016</v>
      </c>
      <c r="E13" s="82">
        <v>-3.4790293468242641</v>
      </c>
      <c r="F13" s="82">
        <v>0</v>
      </c>
      <c r="G13" s="61">
        <f t="shared" si="0"/>
        <v>-3.4790293468242641</v>
      </c>
      <c r="H13" s="61">
        <f t="shared" si="1"/>
        <v>-1.8493265568242625</v>
      </c>
      <c r="I13" s="9"/>
      <c r="J13" s="43" t="s">
        <v>131</v>
      </c>
    </row>
    <row r="14" spans="1:10" s="3" customFormat="1" ht="14.5">
      <c r="A14" s="87" t="s">
        <v>101</v>
      </c>
      <c r="B14" s="59" t="s">
        <v>34</v>
      </c>
      <c r="C14" s="59">
        <v>3</v>
      </c>
      <c r="D14" s="60"/>
      <c r="E14" s="60"/>
      <c r="F14" s="60"/>
      <c r="G14" s="61">
        <f t="shared" si="0"/>
        <v>0</v>
      </c>
      <c r="H14" s="61">
        <f t="shared" si="1"/>
        <v>0</v>
      </c>
      <c r="I14" s="9"/>
      <c r="J14" s="43" t="s">
        <v>132</v>
      </c>
    </row>
    <row r="15" spans="1:10" s="3" customFormat="1" ht="14.5">
      <c r="A15" s="87" t="s">
        <v>104</v>
      </c>
      <c r="B15" s="59" t="s">
        <v>34</v>
      </c>
      <c r="C15" s="59">
        <v>3</v>
      </c>
      <c r="D15" s="60">
        <v>-1.193024E-2</v>
      </c>
      <c r="E15" s="60">
        <v>2.5889870000000002E-2</v>
      </c>
      <c r="F15" s="60"/>
      <c r="G15" s="61">
        <f t="shared" si="0"/>
        <v>2.5889870000000002E-2</v>
      </c>
      <c r="H15" s="61">
        <f t="shared" si="1"/>
        <v>1.3959630000000002E-2</v>
      </c>
      <c r="I15" s="9"/>
      <c r="J15" s="43" t="s">
        <v>133</v>
      </c>
    </row>
    <row r="16" spans="1:10" s="3" customFormat="1" ht="14.5">
      <c r="A16" s="87" t="s">
        <v>106</v>
      </c>
      <c r="B16" s="59" t="s">
        <v>34</v>
      </c>
      <c r="C16" s="59">
        <v>3</v>
      </c>
      <c r="D16" s="60"/>
      <c r="E16" s="60"/>
      <c r="F16" s="60"/>
      <c r="G16" s="61">
        <f t="shared" si="0"/>
        <v>0</v>
      </c>
      <c r="H16" s="61">
        <f t="shared" si="1"/>
        <v>0</v>
      </c>
      <c r="I16" s="9"/>
      <c r="J16" s="43" t="s">
        <v>134</v>
      </c>
    </row>
    <row r="17" spans="1:10" s="3" customFormat="1" ht="14.5">
      <c r="A17" s="87" t="s">
        <v>135</v>
      </c>
      <c r="B17" s="59" t="s">
        <v>34</v>
      </c>
      <c r="C17" s="59">
        <v>3</v>
      </c>
      <c r="D17" s="60"/>
      <c r="E17" s="60"/>
      <c r="F17" s="60"/>
      <c r="G17" s="61">
        <f t="shared" si="0"/>
        <v>0</v>
      </c>
      <c r="H17" s="61">
        <f t="shared" si="1"/>
        <v>0</v>
      </c>
      <c r="I17" s="9"/>
      <c r="J17" s="43" t="s">
        <v>136</v>
      </c>
    </row>
    <row r="18" spans="1:10" s="3" customFormat="1" ht="14.5">
      <c r="A18" s="87" t="s">
        <v>137</v>
      </c>
      <c r="B18" s="59" t="s">
        <v>34</v>
      </c>
      <c r="C18" s="59">
        <v>3</v>
      </c>
      <c r="D18" s="82">
        <v>1.6177725500000015</v>
      </c>
      <c r="E18" s="82">
        <v>-3.4531394768242643</v>
      </c>
      <c r="F18" s="82">
        <v>0</v>
      </c>
      <c r="G18" s="61">
        <f t="shared" si="0"/>
        <v>-3.4531394768242643</v>
      </c>
      <c r="H18" s="61">
        <f t="shared" si="1"/>
        <v>-1.8353669268242627</v>
      </c>
      <c r="I18" s="9"/>
      <c r="J18" s="43" t="s">
        <v>138</v>
      </c>
    </row>
    <row r="19" spans="1:10" s="3" customFormat="1" ht="14.5">
      <c r="A19" s="87" t="s">
        <v>139</v>
      </c>
      <c r="B19" s="59" t="s">
        <v>34</v>
      </c>
      <c r="C19" s="59">
        <v>3</v>
      </c>
      <c r="D19" s="60"/>
      <c r="E19" s="60"/>
      <c r="F19" s="60"/>
      <c r="G19" s="61">
        <f t="shared" si="0"/>
        <v>0</v>
      </c>
      <c r="H19" s="61">
        <f t="shared" si="1"/>
        <v>0</v>
      </c>
      <c r="I19" s="9"/>
      <c r="J19" s="43" t="s">
        <v>140</v>
      </c>
    </row>
    <row r="20" spans="1:10" s="3" customFormat="1" ht="14.5">
      <c r="A20" s="87" t="s">
        <v>108</v>
      </c>
      <c r="B20" s="59" t="s">
        <v>34</v>
      </c>
      <c r="C20" s="59">
        <v>3</v>
      </c>
      <c r="D20" s="82">
        <v>1.6177725500000015</v>
      </c>
      <c r="E20" s="82">
        <v>-3.4531394768242643</v>
      </c>
      <c r="F20" s="82">
        <v>0</v>
      </c>
      <c r="G20" s="61">
        <f t="shared" si="0"/>
        <v>-3.4531394768242643</v>
      </c>
      <c r="H20" s="61">
        <f t="shared" si="1"/>
        <v>-1.8353669268242627</v>
      </c>
      <c r="I20" s="9"/>
      <c r="J20" s="43" t="s">
        <v>141</v>
      </c>
    </row>
    <row r="21" spans="1:10" s="3" customFormat="1" ht="14.5">
      <c r="A21" s="87" t="s">
        <v>111</v>
      </c>
      <c r="B21" s="59" t="s">
        <v>34</v>
      </c>
      <c r="C21" s="59">
        <v>3</v>
      </c>
      <c r="D21" s="60"/>
      <c r="E21" s="60"/>
      <c r="F21" s="60"/>
      <c r="G21" s="61">
        <f t="shared" si="0"/>
        <v>0</v>
      </c>
      <c r="H21" s="61">
        <f t="shared" si="1"/>
        <v>0</v>
      </c>
      <c r="I21" s="9"/>
      <c r="J21" s="43" t="s">
        <v>142</v>
      </c>
    </row>
    <row r="22" spans="1:10" s="3" customFormat="1" ht="14.5">
      <c r="A22" s="87" t="s">
        <v>113</v>
      </c>
      <c r="B22" s="59" t="s">
        <v>34</v>
      </c>
      <c r="C22" s="59">
        <v>3</v>
      </c>
      <c r="D22" s="60">
        <v>-0.33421490000000004</v>
      </c>
      <c r="E22" s="60">
        <v>2.2211640000000032E-2</v>
      </c>
      <c r="F22" s="60"/>
      <c r="G22" s="61">
        <f t="shared" si="0"/>
        <v>2.2211640000000032E-2</v>
      </c>
      <c r="H22" s="61">
        <f t="shared" si="1"/>
        <v>-0.31200326</v>
      </c>
      <c r="I22" s="9"/>
      <c r="J22" s="43" t="s">
        <v>143</v>
      </c>
    </row>
    <row r="23" spans="1:10" s="3" customFormat="1" ht="14.5">
      <c r="A23" s="87" t="s">
        <v>115</v>
      </c>
      <c r="B23" s="59" t="s">
        <v>34</v>
      </c>
      <c r="C23" s="59">
        <v>3</v>
      </c>
      <c r="D23" s="82">
        <v>1.2835576500000014</v>
      </c>
      <c r="E23" s="82">
        <v>-3.4309278368242642</v>
      </c>
      <c r="F23" s="82">
        <v>0</v>
      </c>
      <c r="G23" s="61">
        <f t="shared" si="0"/>
        <v>-3.4309278368242642</v>
      </c>
      <c r="H23" s="61">
        <f t="shared" si="1"/>
        <v>-2.1473701868242627</v>
      </c>
      <c r="I23" s="9"/>
      <c r="J23" s="43" t="s">
        <v>144</v>
      </c>
    </row>
    <row r="24" spans="1:10" s="3" customFormat="1" ht="14.5">
      <c r="A24" s="87" t="s">
        <v>117</v>
      </c>
      <c r="B24" s="59" t="s">
        <v>34</v>
      </c>
      <c r="C24" s="59">
        <v>3</v>
      </c>
      <c r="D24" s="60"/>
      <c r="E24" s="60"/>
      <c r="F24" s="60"/>
      <c r="G24" s="61">
        <f t="shared" si="0"/>
        <v>0</v>
      </c>
      <c r="H24" s="61">
        <f t="shared" si="1"/>
        <v>0</v>
      </c>
      <c r="I24" s="9"/>
      <c r="J24" s="43" t="s">
        <v>145</v>
      </c>
    </row>
    <row r="25" spans="1:10" s="3" customFormat="1" ht="14.5">
      <c r="A25" s="87" t="s">
        <v>146</v>
      </c>
      <c r="B25" s="59" t="s">
        <v>34</v>
      </c>
      <c r="C25" s="59">
        <v>3</v>
      </c>
      <c r="D25" s="60"/>
      <c r="E25" s="60"/>
      <c r="F25" s="60"/>
      <c r="G25" s="61">
        <f t="shared" si="0"/>
        <v>0</v>
      </c>
      <c r="H25" s="61">
        <f t="shared" si="1"/>
        <v>0</v>
      </c>
      <c r="I25" s="9"/>
      <c r="J25" s="43" t="s">
        <v>147</v>
      </c>
    </row>
    <row r="26" spans="1:10" s="3" customFormat="1" ht="14.5">
      <c r="A26" s="62"/>
      <c r="B26" s="16"/>
      <c r="C26" s="16"/>
      <c r="D26" s="16"/>
      <c r="E26" s="16"/>
      <c r="F26" s="16"/>
      <c r="G26" s="16"/>
      <c r="H26" s="16"/>
      <c r="I26" s="16"/>
      <c r="J26" s="63"/>
    </row>
  </sheetData>
  <mergeCells count="7">
    <mergeCell ref="J6:J7"/>
    <mergeCell ref="A6:A7"/>
    <mergeCell ref="B6:B7"/>
    <mergeCell ref="C6:C7"/>
    <mergeCell ref="D6:D7"/>
    <mergeCell ref="E6:G6"/>
    <mergeCell ref="H6:H7"/>
  </mergeCells>
  <pageMargins left="0.7" right="0.7" top="0.75" bottom="0.75" header="0.3" footer="0.3"/>
  <pageSetup paperSize="8" scale="90"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fitToPage="1"/>
  </sheetPr>
  <dimension ref="A1:S55"/>
  <sheetViews>
    <sheetView workbookViewId="0">
      <selection activeCell="E7" sqref="E7:M8"/>
    </sheetView>
  </sheetViews>
  <sheetFormatPr defaultColWidth="9" defaultRowHeight="14"/>
  <cols>
    <col min="1" max="1" width="40.58203125" style="2" customWidth="1"/>
    <col min="2" max="3" width="9.33203125" style="2" customWidth="1"/>
    <col min="4" max="13" width="9.5" style="2" customWidth="1"/>
    <col min="14" max="14" width="1.33203125" style="2" customWidth="1"/>
    <col min="15" max="15" width="8.33203125" style="2" customWidth="1"/>
    <col min="16" max="16" width="1.83203125" style="2" customWidth="1"/>
    <col min="17" max="16384" width="9" style="2"/>
  </cols>
  <sheetData>
    <row r="1" spans="1:15" ht="35.5">
      <c r="A1" s="35" t="s">
        <v>148</v>
      </c>
      <c r="B1" s="35"/>
      <c r="C1" s="35"/>
    </row>
    <row r="3" spans="1:15" s="3" customFormat="1" ht="19.5">
      <c r="A3" s="34" t="s">
        <v>149</v>
      </c>
      <c r="B3" s="34"/>
      <c r="C3" s="34"/>
      <c r="D3" s="34"/>
      <c r="E3" s="34"/>
      <c r="F3" s="34"/>
      <c r="G3" s="34"/>
      <c r="H3" s="34"/>
      <c r="I3" s="34"/>
      <c r="J3" s="34"/>
      <c r="K3" s="34"/>
      <c r="L3" s="34"/>
      <c r="M3" s="56" t="str">
        <f>Cover!C13</f>
        <v>ESP Water Limited</v>
      </c>
      <c r="N3" s="57"/>
      <c r="O3" s="57"/>
    </row>
    <row r="4" spans="1:15" s="3" customFormat="1" ht="19.5">
      <c r="A4" s="6"/>
      <c r="B4" s="6"/>
      <c r="C4" s="6"/>
      <c r="D4" s="6"/>
      <c r="E4" s="6"/>
      <c r="F4" s="6"/>
      <c r="G4" s="6"/>
      <c r="H4" s="6"/>
      <c r="I4" s="6"/>
      <c r="J4" s="6"/>
      <c r="K4" s="6"/>
      <c r="L4" s="6"/>
      <c r="M4" s="6"/>
      <c r="O4" s="5"/>
    </row>
    <row r="5" spans="1:15" s="3" customFormat="1" ht="14.5">
      <c r="A5" s="22"/>
      <c r="B5" s="22"/>
      <c r="C5" s="22"/>
      <c r="D5" s="22">
        <v>1</v>
      </c>
      <c r="E5" s="22"/>
      <c r="F5" s="22"/>
      <c r="G5" s="22"/>
      <c r="H5" s="22"/>
      <c r="I5" s="22"/>
      <c r="J5" s="22"/>
      <c r="K5" s="22"/>
      <c r="L5" s="22"/>
      <c r="M5" s="22">
        <v>2</v>
      </c>
      <c r="N5" s="22"/>
      <c r="O5" s="22"/>
    </row>
    <row r="6" spans="1:15" s="8" customFormat="1" ht="15.5">
      <c r="A6" s="125" t="s">
        <v>23</v>
      </c>
      <c r="B6" s="121" t="s">
        <v>24</v>
      </c>
      <c r="C6" s="121" t="s">
        <v>25</v>
      </c>
      <c r="D6" s="101" t="s">
        <v>26</v>
      </c>
      <c r="E6" s="102"/>
      <c r="F6" s="102"/>
      <c r="G6" s="102"/>
      <c r="H6" s="103"/>
      <c r="I6" s="101" t="s">
        <v>27</v>
      </c>
      <c r="J6" s="102"/>
      <c r="K6" s="102"/>
      <c r="L6" s="102"/>
      <c r="M6" s="103"/>
      <c r="N6" s="7"/>
      <c r="O6" s="123" t="s">
        <v>28</v>
      </c>
    </row>
    <row r="7" spans="1:15" s="8" customFormat="1" ht="15.5">
      <c r="A7" s="125"/>
      <c r="B7" s="126"/>
      <c r="C7" s="126"/>
      <c r="D7" s="121" t="s">
        <v>120</v>
      </c>
      <c r="E7" s="175" t="s">
        <v>121</v>
      </c>
      <c r="F7" s="176"/>
      <c r="G7" s="177"/>
      <c r="H7" s="178" t="s">
        <v>122</v>
      </c>
      <c r="I7" s="179" t="s">
        <v>120</v>
      </c>
      <c r="J7" s="175" t="s">
        <v>121</v>
      </c>
      <c r="K7" s="176"/>
      <c r="L7" s="177"/>
      <c r="M7" s="178" t="s">
        <v>122</v>
      </c>
      <c r="N7" s="7"/>
      <c r="O7" s="127"/>
    </row>
    <row r="8" spans="1:15" s="8" customFormat="1" ht="65">
      <c r="A8" s="125"/>
      <c r="B8" s="122"/>
      <c r="C8" s="122"/>
      <c r="D8" s="126"/>
      <c r="E8" s="180" t="s">
        <v>123</v>
      </c>
      <c r="F8" s="180" t="s">
        <v>124</v>
      </c>
      <c r="G8" s="180" t="s">
        <v>125</v>
      </c>
      <c r="H8" s="152"/>
      <c r="I8" s="181"/>
      <c r="J8" s="180" t="s">
        <v>123</v>
      </c>
      <c r="K8" s="180" t="s">
        <v>124</v>
      </c>
      <c r="L8" s="180" t="s">
        <v>125</v>
      </c>
      <c r="M8" s="152"/>
      <c r="N8" s="7"/>
      <c r="O8" s="124"/>
    </row>
    <row r="9" spans="1:15" s="3" customFormat="1" ht="14.5">
      <c r="A9" s="10"/>
      <c r="B9" s="10"/>
      <c r="C9" s="10"/>
      <c r="D9" s="9"/>
      <c r="E9" s="9"/>
      <c r="F9" s="9"/>
      <c r="G9" s="9"/>
      <c r="H9" s="9"/>
      <c r="I9" s="9"/>
      <c r="J9" s="9"/>
      <c r="K9" s="9"/>
      <c r="L9" s="9"/>
      <c r="M9" s="9"/>
      <c r="N9" s="9"/>
    </row>
    <row r="10" spans="1:15" s="3" customFormat="1" ht="14.5">
      <c r="A10" s="36" t="s">
        <v>150</v>
      </c>
      <c r="B10" s="10"/>
      <c r="C10" s="10"/>
      <c r="D10" s="4"/>
      <c r="E10" s="4"/>
      <c r="F10" s="4"/>
      <c r="G10" s="4"/>
      <c r="H10" s="4"/>
      <c r="I10" s="4"/>
      <c r="J10" s="4"/>
      <c r="K10" s="4"/>
      <c r="L10" s="4"/>
      <c r="M10" s="9"/>
      <c r="N10" s="9"/>
    </row>
    <row r="11" spans="1:15" s="3" customFormat="1" ht="14.5">
      <c r="A11" s="78" t="s">
        <v>151</v>
      </c>
      <c r="B11" s="59" t="s">
        <v>34</v>
      </c>
      <c r="C11" s="59">
        <v>3</v>
      </c>
      <c r="D11" s="60">
        <v>4.4707467300000001</v>
      </c>
      <c r="E11" s="60">
        <v>1.6773569499999992</v>
      </c>
      <c r="F11" s="60"/>
      <c r="G11" s="61">
        <f t="shared" ref="G11:G16" si="0">IFERROR(E11-F11,0)</f>
        <v>1.6773569499999992</v>
      </c>
      <c r="H11" s="61">
        <f t="shared" ref="H11:H16" si="1">IFERROR(D11+G11,0)</f>
        <v>6.1481036799999993</v>
      </c>
      <c r="I11" s="60">
        <v>1.8318663799999999</v>
      </c>
      <c r="J11" s="60">
        <v>0.44150624000000005</v>
      </c>
      <c r="K11" s="60"/>
      <c r="L11" s="61">
        <f t="shared" ref="L11:L16" si="2">IFERROR(J11-K12,0)</f>
        <v>0.44150624000000005</v>
      </c>
      <c r="M11" s="61">
        <f t="shared" ref="M11:M16" si="3">IFERROR(I11+L11,0)</f>
        <v>2.27337262</v>
      </c>
      <c r="N11" s="9"/>
      <c r="O11" s="43" t="s">
        <v>152</v>
      </c>
    </row>
    <row r="12" spans="1:15" s="3" customFormat="1" ht="14.5">
      <c r="A12" s="78" t="s">
        <v>153</v>
      </c>
      <c r="B12" s="59" t="s">
        <v>34</v>
      </c>
      <c r="C12" s="59">
        <v>3</v>
      </c>
      <c r="D12" s="60"/>
      <c r="E12" s="60"/>
      <c r="F12" s="60"/>
      <c r="G12" s="61">
        <f t="shared" si="0"/>
        <v>0</v>
      </c>
      <c r="H12" s="61">
        <f t="shared" si="1"/>
        <v>0</v>
      </c>
      <c r="I12" s="60"/>
      <c r="J12" s="60"/>
      <c r="K12" s="60"/>
      <c r="L12" s="61">
        <f t="shared" si="2"/>
        <v>0</v>
      </c>
      <c r="M12" s="61">
        <f t="shared" si="3"/>
        <v>0</v>
      </c>
      <c r="N12" s="9"/>
      <c r="O12" s="43" t="s">
        <v>154</v>
      </c>
    </row>
    <row r="13" spans="1:15" s="3" customFormat="1" ht="14.5">
      <c r="A13" s="78" t="s">
        <v>155</v>
      </c>
      <c r="B13" s="59" t="s">
        <v>34</v>
      </c>
      <c r="C13" s="59">
        <v>3</v>
      </c>
      <c r="D13" s="60"/>
      <c r="E13" s="60"/>
      <c r="F13" s="60"/>
      <c r="G13" s="61">
        <f t="shared" si="0"/>
        <v>0</v>
      </c>
      <c r="H13" s="61">
        <f t="shared" si="1"/>
        <v>0</v>
      </c>
      <c r="I13" s="60"/>
      <c r="J13" s="60"/>
      <c r="K13" s="60"/>
      <c r="L13" s="61">
        <f t="shared" si="2"/>
        <v>0</v>
      </c>
      <c r="M13" s="61">
        <f t="shared" si="3"/>
        <v>0</v>
      </c>
      <c r="N13" s="9"/>
      <c r="O13" s="43" t="s">
        <v>156</v>
      </c>
    </row>
    <row r="14" spans="1:15" s="3" customFormat="1" ht="14.5">
      <c r="A14" s="78" t="s">
        <v>157</v>
      </c>
      <c r="B14" s="59" t="s">
        <v>34</v>
      </c>
      <c r="C14" s="59">
        <v>3</v>
      </c>
      <c r="D14" s="60"/>
      <c r="E14" s="60"/>
      <c r="F14" s="60"/>
      <c r="G14" s="61">
        <f t="shared" si="0"/>
        <v>0</v>
      </c>
      <c r="H14" s="61">
        <f t="shared" si="1"/>
        <v>0</v>
      </c>
      <c r="I14" s="60"/>
      <c r="J14" s="60"/>
      <c r="K14" s="60"/>
      <c r="L14" s="61">
        <f t="shared" si="2"/>
        <v>0</v>
      </c>
      <c r="M14" s="61">
        <f t="shared" si="3"/>
        <v>0</v>
      </c>
      <c r="N14" s="9"/>
      <c r="O14" s="43" t="s">
        <v>158</v>
      </c>
    </row>
    <row r="15" spans="1:15" s="3" customFormat="1" ht="14.5">
      <c r="A15" s="78" t="s">
        <v>159</v>
      </c>
      <c r="B15" s="59" t="s">
        <v>34</v>
      </c>
      <c r="C15" s="59">
        <v>3</v>
      </c>
      <c r="D15" s="60"/>
      <c r="E15" s="60"/>
      <c r="F15" s="60"/>
      <c r="G15" s="61">
        <f t="shared" si="0"/>
        <v>0</v>
      </c>
      <c r="H15" s="61">
        <f t="shared" si="1"/>
        <v>0</v>
      </c>
      <c r="I15" s="60"/>
      <c r="J15" s="60"/>
      <c r="K15" s="60"/>
      <c r="L15" s="61">
        <f t="shared" si="2"/>
        <v>0</v>
      </c>
      <c r="M15" s="61">
        <f t="shared" si="3"/>
        <v>0</v>
      </c>
      <c r="N15" s="9"/>
      <c r="O15" s="43" t="s">
        <v>160</v>
      </c>
    </row>
    <row r="16" spans="1:15" s="3" customFormat="1" ht="14.5">
      <c r="A16" s="78" t="s">
        <v>161</v>
      </c>
      <c r="B16" s="59" t="s">
        <v>34</v>
      </c>
      <c r="C16" s="59">
        <v>3</v>
      </c>
      <c r="D16" s="60"/>
      <c r="E16" s="60"/>
      <c r="F16" s="60"/>
      <c r="G16" s="61">
        <f t="shared" si="0"/>
        <v>0</v>
      </c>
      <c r="H16" s="61">
        <f t="shared" si="1"/>
        <v>0</v>
      </c>
      <c r="I16" s="60"/>
      <c r="J16" s="60"/>
      <c r="K16" s="60"/>
      <c r="L16" s="61">
        <f t="shared" si="2"/>
        <v>0</v>
      </c>
      <c r="M16" s="61">
        <f t="shared" si="3"/>
        <v>0</v>
      </c>
      <c r="N16" s="9"/>
      <c r="O16" s="43" t="s">
        <v>162</v>
      </c>
    </row>
    <row r="17" spans="1:19" s="3" customFormat="1" ht="14.5">
      <c r="A17" s="78" t="s">
        <v>163</v>
      </c>
      <c r="B17" s="59" t="s">
        <v>34</v>
      </c>
      <c r="C17" s="59">
        <v>3</v>
      </c>
      <c r="D17" s="61">
        <v>4.4707467300000001</v>
      </c>
      <c r="E17" s="61">
        <v>1.6773569499999992</v>
      </c>
      <c r="F17" s="61">
        <v>0</v>
      </c>
      <c r="G17" s="61">
        <f t="shared" ref="G17" si="4">IFERROR(E17-F17,0)</f>
        <v>1.6773569499999992</v>
      </c>
      <c r="H17" s="61">
        <f t="shared" ref="H17" si="5">IFERROR(D17+G17,0)</f>
        <v>6.1481036799999993</v>
      </c>
      <c r="I17" s="61">
        <f>IFERROR(SUM(I11:I16),0)</f>
        <v>1.8318663799999999</v>
      </c>
      <c r="J17" s="61">
        <f>IFERROR(SUM(J11:J16),0)</f>
        <v>0.44150624000000005</v>
      </c>
      <c r="K17" s="61">
        <f>IFERROR(SUM(K11:K16),0)</f>
        <v>0</v>
      </c>
      <c r="L17" s="61">
        <f t="shared" ref="L17:L53" si="6">IFERROR(J17-K18,0)</f>
        <v>0.44150624000000005</v>
      </c>
      <c r="M17" s="61">
        <f t="shared" ref="M17:M53" si="7">IFERROR(I17+L17,0)</f>
        <v>2.27337262</v>
      </c>
      <c r="N17" s="9"/>
      <c r="O17" s="43" t="s">
        <v>164</v>
      </c>
    </row>
    <row r="18" spans="1:19" s="3" customFormat="1" ht="14.5">
      <c r="A18" s="62"/>
      <c r="B18" s="16"/>
      <c r="C18" s="16"/>
      <c r="D18" s="16"/>
      <c r="E18" s="16"/>
      <c r="F18" s="16"/>
      <c r="G18" s="16"/>
      <c r="H18" s="16"/>
      <c r="I18" s="16"/>
      <c r="J18" s="16"/>
      <c r="K18" s="63"/>
      <c r="L18" s="63"/>
      <c r="M18" s="63"/>
      <c r="N18" s="63"/>
      <c r="O18" s="63"/>
    </row>
    <row r="19" spans="1:19" s="3" customFormat="1" ht="14.5">
      <c r="A19" s="36" t="s">
        <v>165</v>
      </c>
      <c r="B19" s="16"/>
      <c r="C19" s="16"/>
      <c r="D19" s="16"/>
      <c r="E19" s="16"/>
      <c r="F19" s="16"/>
      <c r="G19" s="16"/>
      <c r="H19" s="16"/>
      <c r="I19" s="16"/>
      <c r="J19" s="16"/>
      <c r="K19" s="63"/>
      <c r="L19" s="63"/>
      <c r="M19" s="63"/>
      <c r="N19" s="63"/>
      <c r="O19" s="63"/>
    </row>
    <row r="20" spans="1:19" s="3" customFormat="1" ht="14.5">
      <c r="A20" s="78" t="s">
        <v>166</v>
      </c>
      <c r="B20" s="59" t="s">
        <v>34</v>
      </c>
      <c r="C20" s="59">
        <v>3</v>
      </c>
      <c r="D20" s="60"/>
      <c r="E20" s="60"/>
      <c r="F20" s="60"/>
      <c r="G20" s="61">
        <f t="shared" ref="G20:G53" si="8">IFERROR(E20-F20,0)</f>
        <v>0</v>
      </c>
      <c r="H20" s="61">
        <f t="shared" ref="H20:H53" si="9">IFERROR(D20+G20,0)</f>
        <v>0</v>
      </c>
      <c r="I20" s="60"/>
      <c r="J20" s="60"/>
      <c r="K20" s="60"/>
      <c r="L20" s="61">
        <f t="shared" si="6"/>
        <v>0</v>
      </c>
      <c r="M20" s="61">
        <f t="shared" si="7"/>
        <v>0</v>
      </c>
      <c r="N20" s="9"/>
      <c r="O20" s="43" t="s">
        <v>167</v>
      </c>
    </row>
    <row r="21" spans="1:19" s="3" customFormat="1" ht="14.5">
      <c r="A21" s="78" t="s">
        <v>168</v>
      </c>
      <c r="B21" s="59" t="s">
        <v>34</v>
      </c>
      <c r="C21" s="59">
        <v>3</v>
      </c>
      <c r="D21" s="60">
        <v>1.1121359000000002</v>
      </c>
      <c r="E21" s="60">
        <v>2.2930000000000001</v>
      </c>
      <c r="F21" s="60"/>
      <c r="G21" s="61">
        <f t="shared" si="8"/>
        <v>2.2930000000000001</v>
      </c>
      <c r="H21" s="61">
        <f t="shared" si="9"/>
        <v>3.4051359000000003</v>
      </c>
      <c r="I21" s="60">
        <v>0.42290899999999998</v>
      </c>
      <c r="J21" s="60">
        <v>-9.1439910000000013E-2</v>
      </c>
      <c r="K21" s="60"/>
      <c r="L21" s="61">
        <f t="shared" si="6"/>
        <v>-9.1439910000000013E-2</v>
      </c>
      <c r="M21" s="61">
        <f t="shared" si="7"/>
        <v>0.33146908999999997</v>
      </c>
      <c r="N21" s="9"/>
      <c r="O21" s="43" t="s">
        <v>169</v>
      </c>
    </row>
    <row r="22" spans="1:19" s="3" customFormat="1" ht="14.5">
      <c r="A22" s="78" t="s">
        <v>159</v>
      </c>
      <c r="B22" s="59" t="s">
        <v>34</v>
      </c>
      <c r="C22" s="59">
        <v>3</v>
      </c>
      <c r="D22" s="60"/>
      <c r="E22" s="60"/>
      <c r="F22" s="60"/>
      <c r="G22" s="61">
        <f t="shared" si="8"/>
        <v>0</v>
      </c>
      <c r="H22" s="61">
        <f t="shared" si="9"/>
        <v>0</v>
      </c>
      <c r="I22" s="60"/>
      <c r="J22" s="60"/>
      <c r="K22" s="60"/>
      <c r="L22" s="61">
        <f t="shared" si="6"/>
        <v>0</v>
      </c>
      <c r="M22" s="61">
        <f t="shared" si="7"/>
        <v>0</v>
      </c>
      <c r="N22" s="9"/>
      <c r="O22" s="43" t="s">
        <v>170</v>
      </c>
    </row>
    <row r="23" spans="1:19" s="3" customFormat="1" ht="14.5">
      <c r="A23" s="78" t="s">
        <v>171</v>
      </c>
      <c r="B23" s="59" t="s">
        <v>34</v>
      </c>
      <c r="C23" s="59">
        <v>3</v>
      </c>
      <c r="D23" s="60">
        <v>0.75990500000000005</v>
      </c>
      <c r="E23" s="60">
        <v>-0.39943758000000001</v>
      </c>
      <c r="F23" s="60"/>
      <c r="G23" s="61">
        <f t="shared" si="8"/>
        <v>-0.39943758000000001</v>
      </c>
      <c r="H23" s="61">
        <f t="shared" si="9"/>
        <v>0.36046742000000004</v>
      </c>
      <c r="I23" s="60">
        <v>0.26748894000000001</v>
      </c>
      <c r="J23" s="60">
        <v>0.10277150999999995</v>
      </c>
      <c r="K23" s="60"/>
      <c r="L23" s="61">
        <f t="shared" si="6"/>
        <v>0.10277150999999995</v>
      </c>
      <c r="M23" s="61">
        <f t="shared" si="7"/>
        <v>0.37026044999999996</v>
      </c>
      <c r="N23" s="9"/>
      <c r="O23" s="43" t="s">
        <v>172</v>
      </c>
      <c r="R23" s="89"/>
      <c r="S23" s="89"/>
    </row>
    <row r="24" spans="1:19" s="3" customFormat="1" ht="14.5">
      <c r="A24" s="78" t="s">
        <v>173</v>
      </c>
      <c r="B24" s="59" t="s">
        <v>34</v>
      </c>
      <c r="C24" s="59">
        <v>3</v>
      </c>
      <c r="D24" s="61">
        <v>1.8720409000000002</v>
      </c>
      <c r="E24" s="61">
        <v>1.893</v>
      </c>
      <c r="F24" s="61">
        <v>0</v>
      </c>
      <c r="G24" s="61">
        <f t="shared" si="8"/>
        <v>1.893</v>
      </c>
      <c r="H24" s="61">
        <f t="shared" si="9"/>
        <v>3.7650409000000002</v>
      </c>
      <c r="I24" s="61">
        <f>IFERROR(SUM(I20:I23),0)</f>
        <v>0.69039793999999999</v>
      </c>
      <c r="J24" s="61">
        <f t="shared" ref="J24" si="10">IFERROR(SUM(J20:J23),0)</f>
        <v>1.1331599999999942E-2</v>
      </c>
      <c r="K24" s="61">
        <f t="shared" ref="K24" si="11">IFERROR(SUM(K20:K23),0)</f>
        <v>0</v>
      </c>
      <c r="L24" s="61">
        <f t="shared" si="6"/>
        <v>1.1331599999999942E-2</v>
      </c>
      <c r="M24" s="61">
        <f t="shared" si="7"/>
        <v>0.70172953999999987</v>
      </c>
      <c r="N24" s="9"/>
      <c r="O24" s="43" t="s">
        <v>174</v>
      </c>
    </row>
    <row r="25" spans="1:19" s="3" customFormat="1" ht="14.5">
      <c r="A25" s="62"/>
      <c r="B25" s="16"/>
      <c r="C25" s="16"/>
      <c r="D25" s="16"/>
      <c r="E25" s="16"/>
      <c r="F25" s="16"/>
      <c r="G25" s="16"/>
      <c r="H25" s="16"/>
      <c r="I25" s="16"/>
      <c r="J25" s="16"/>
      <c r="K25" s="63"/>
      <c r="L25" s="63"/>
      <c r="M25" s="63"/>
      <c r="N25" s="63"/>
      <c r="O25" s="63"/>
    </row>
    <row r="26" spans="1:19" s="3" customFormat="1" ht="14.5">
      <c r="A26" s="36" t="s">
        <v>175</v>
      </c>
      <c r="B26" s="16"/>
      <c r="C26" s="16"/>
      <c r="D26" s="16"/>
      <c r="E26" s="16"/>
      <c r="F26" s="16"/>
      <c r="G26" s="16"/>
      <c r="H26" s="16"/>
      <c r="I26" s="16"/>
      <c r="J26" s="16"/>
      <c r="K26" s="63"/>
      <c r="L26" s="63"/>
      <c r="M26" s="63"/>
      <c r="N26" s="63"/>
      <c r="O26" s="63"/>
    </row>
    <row r="27" spans="1:19" s="3" customFormat="1" ht="14.5">
      <c r="A27" s="78" t="s">
        <v>176</v>
      </c>
      <c r="B27" s="59" t="s">
        <v>34</v>
      </c>
      <c r="C27" s="59">
        <v>3</v>
      </c>
      <c r="D27" s="60">
        <v>-3.5422226400000003</v>
      </c>
      <c r="E27" s="60">
        <v>-10.602</v>
      </c>
      <c r="F27" s="60"/>
      <c r="G27" s="61">
        <f t="shared" si="8"/>
        <v>-10.602</v>
      </c>
      <c r="H27" s="61">
        <f t="shared" si="9"/>
        <v>-14.144222640000001</v>
      </c>
      <c r="I27" s="60">
        <v>-4.6039257799999991</v>
      </c>
      <c r="J27" s="60">
        <v>-0.76613372000000091</v>
      </c>
      <c r="K27" s="60"/>
      <c r="L27" s="61">
        <f t="shared" si="6"/>
        <v>-0.76613372000000091</v>
      </c>
      <c r="M27" s="61">
        <f t="shared" si="7"/>
        <v>-5.3700595</v>
      </c>
      <c r="N27" s="9"/>
      <c r="O27" s="43" t="s">
        <v>177</v>
      </c>
    </row>
    <row r="28" spans="1:19" s="3" customFormat="1" ht="14.5">
      <c r="A28" s="78" t="s">
        <v>178</v>
      </c>
      <c r="B28" s="59" t="s">
        <v>34</v>
      </c>
      <c r="C28" s="59">
        <v>3</v>
      </c>
      <c r="D28" s="60"/>
      <c r="E28" s="60"/>
      <c r="F28" s="60"/>
      <c r="G28" s="61">
        <f t="shared" si="8"/>
        <v>0</v>
      </c>
      <c r="H28" s="61">
        <f t="shared" si="9"/>
        <v>0</v>
      </c>
      <c r="I28" s="60"/>
      <c r="J28" s="60"/>
      <c r="K28" s="60"/>
      <c r="L28" s="61">
        <f t="shared" si="6"/>
        <v>0</v>
      </c>
      <c r="M28" s="61">
        <f t="shared" si="7"/>
        <v>0</v>
      </c>
      <c r="N28" s="9"/>
      <c r="O28" s="43" t="s">
        <v>179</v>
      </c>
    </row>
    <row r="29" spans="1:19" s="3" customFormat="1" ht="14.5">
      <c r="A29" s="78" t="s">
        <v>180</v>
      </c>
      <c r="B29" s="59" t="s">
        <v>34</v>
      </c>
      <c r="C29" s="59">
        <v>3</v>
      </c>
      <c r="D29" s="60"/>
      <c r="E29" s="60"/>
      <c r="F29" s="60"/>
      <c r="G29" s="61">
        <f t="shared" si="8"/>
        <v>0</v>
      </c>
      <c r="H29" s="61">
        <f t="shared" si="9"/>
        <v>0</v>
      </c>
      <c r="I29" s="60"/>
      <c r="J29" s="60"/>
      <c r="K29" s="60"/>
      <c r="L29" s="61">
        <f t="shared" si="6"/>
        <v>0</v>
      </c>
      <c r="M29" s="61">
        <f t="shared" si="7"/>
        <v>0</v>
      </c>
      <c r="N29" s="9"/>
      <c r="O29" s="43" t="s">
        <v>181</v>
      </c>
    </row>
    <row r="30" spans="1:19" s="3" customFormat="1" ht="14.5">
      <c r="A30" s="78" t="s">
        <v>159</v>
      </c>
      <c r="B30" s="59" t="s">
        <v>34</v>
      </c>
      <c r="C30" s="59">
        <v>3</v>
      </c>
      <c r="D30" s="60"/>
      <c r="E30" s="60"/>
      <c r="F30" s="60"/>
      <c r="G30" s="61">
        <f t="shared" si="8"/>
        <v>0</v>
      </c>
      <c r="H30" s="61">
        <f t="shared" si="9"/>
        <v>0</v>
      </c>
      <c r="I30" s="60"/>
      <c r="J30" s="60"/>
      <c r="K30" s="60"/>
      <c r="L30" s="61">
        <f t="shared" si="6"/>
        <v>0</v>
      </c>
      <c r="M30" s="61">
        <f t="shared" si="7"/>
        <v>0</v>
      </c>
      <c r="N30" s="9"/>
      <c r="O30" s="43" t="s">
        <v>182</v>
      </c>
    </row>
    <row r="31" spans="1:19" s="3" customFormat="1" ht="14.5">
      <c r="A31" s="78" t="s">
        <v>183</v>
      </c>
      <c r="B31" s="59" t="s">
        <v>34</v>
      </c>
      <c r="C31" s="59">
        <v>3</v>
      </c>
      <c r="D31" s="60"/>
      <c r="E31" s="60"/>
      <c r="F31" s="60"/>
      <c r="G31" s="61">
        <f t="shared" si="8"/>
        <v>0</v>
      </c>
      <c r="H31" s="61">
        <f t="shared" si="9"/>
        <v>0</v>
      </c>
      <c r="I31" s="60"/>
      <c r="J31" s="60"/>
      <c r="K31" s="60"/>
      <c r="L31" s="61">
        <f t="shared" si="6"/>
        <v>0</v>
      </c>
      <c r="M31" s="61">
        <f t="shared" si="7"/>
        <v>0</v>
      </c>
      <c r="N31" s="9"/>
      <c r="O31" s="43" t="s">
        <v>184</v>
      </c>
    </row>
    <row r="32" spans="1:19" s="3" customFormat="1" ht="14.5">
      <c r="A32" s="78" t="s">
        <v>185</v>
      </c>
      <c r="B32" s="59" t="s">
        <v>34</v>
      </c>
      <c r="C32" s="59">
        <v>3</v>
      </c>
      <c r="D32" s="60"/>
      <c r="E32" s="60"/>
      <c r="F32" s="60"/>
      <c r="G32" s="61">
        <f t="shared" si="8"/>
        <v>0</v>
      </c>
      <c r="H32" s="61">
        <f t="shared" si="9"/>
        <v>0</v>
      </c>
      <c r="I32" s="60"/>
      <c r="J32" s="60"/>
      <c r="K32" s="60"/>
      <c r="L32" s="61">
        <f t="shared" si="6"/>
        <v>0</v>
      </c>
      <c r="M32" s="61">
        <f t="shared" si="7"/>
        <v>0</v>
      </c>
      <c r="N32" s="9"/>
      <c r="O32" s="43" t="s">
        <v>186</v>
      </c>
    </row>
    <row r="33" spans="1:16" s="3" customFormat="1" ht="14.5">
      <c r="A33" s="78" t="s">
        <v>187</v>
      </c>
      <c r="B33" s="59" t="s">
        <v>34</v>
      </c>
      <c r="C33" s="59">
        <v>3</v>
      </c>
      <c r="D33" s="61">
        <v>-3.5422226400000003</v>
      </c>
      <c r="E33" s="61">
        <v>-10.602</v>
      </c>
      <c r="F33" s="61">
        <v>0</v>
      </c>
      <c r="G33" s="61">
        <f t="shared" si="8"/>
        <v>-10.602</v>
      </c>
      <c r="H33" s="61">
        <f t="shared" si="9"/>
        <v>-14.144222640000001</v>
      </c>
      <c r="I33" s="61">
        <f>IFERROR(SUM(I27:I32),0)</f>
        <v>-4.6039257799999991</v>
      </c>
      <c r="J33" s="61">
        <f>IFERROR(SUM(J27:J32),0)</f>
        <v>-0.76613372000000091</v>
      </c>
      <c r="K33" s="61">
        <f>IFERROR(SUM(K27:K32),0)</f>
        <v>0</v>
      </c>
      <c r="L33" s="61">
        <f t="shared" si="6"/>
        <v>-0.76613372000000091</v>
      </c>
      <c r="M33" s="61">
        <f t="shared" si="7"/>
        <v>-5.3700595</v>
      </c>
      <c r="N33" s="64"/>
      <c r="O33" s="43" t="s">
        <v>188</v>
      </c>
      <c r="P33" s="66"/>
    </row>
    <row r="34" spans="1:16" s="3" customFormat="1" ht="14.5">
      <c r="A34" s="62"/>
      <c r="B34" s="16"/>
      <c r="C34" s="16"/>
      <c r="D34" s="16"/>
      <c r="E34" s="16"/>
      <c r="F34" s="16"/>
      <c r="G34" s="16"/>
      <c r="H34" s="16"/>
      <c r="I34" s="16"/>
      <c r="J34" s="16"/>
      <c r="K34" s="65"/>
      <c r="L34" s="65"/>
      <c r="M34" s="65"/>
      <c r="N34" s="65"/>
      <c r="O34" s="65"/>
      <c r="P34" s="66"/>
    </row>
    <row r="35" spans="1:16" s="3" customFormat="1" ht="14.5">
      <c r="A35" s="78" t="s">
        <v>189</v>
      </c>
      <c r="B35" s="59" t="s">
        <v>34</v>
      </c>
      <c r="C35" s="59">
        <v>3</v>
      </c>
      <c r="D35" s="61">
        <v>-1.6701817400000001</v>
      </c>
      <c r="E35" s="61">
        <v>-8.7080000000000002</v>
      </c>
      <c r="F35" s="61">
        <v>0</v>
      </c>
      <c r="G35" s="61">
        <f t="shared" si="8"/>
        <v>-8.7080000000000002</v>
      </c>
      <c r="H35" s="61">
        <f t="shared" si="9"/>
        <v>-10.37818174</v>
      </c>
      <c r="I35" s="61">
        <f>IFERROR(I24+I33,0)</f>
        <v>-3.9135278399999991</v>
      </c>
      <c r="J35" s="61">
        <f t="shared" ref="J35:K35" si="12">IFERROR(J24+J33,0)</f>
        <v>-0.75480212000000102</v>
      </c>
      <c r="K35" s="61">
        <f t="shared" si="12"/>
        <v>0</v>
      </c>
      <c r="L35" s="61">
        <f t="shared" si="6"/>
        <v>-0.75480212000000102</v>
      </c>
      <c r="M35" s="61">
        <f t="shared" si="7"/>
        <v>-4.6683299600000003</v>
      </c>
      <c r="N35" s="64"/>
      <c r="O35" s="43" t="s">
        <v>190</v>
      </c>
      <c r="P35" s="66"/>
    </row>
    <row r="36" spans="1:16" s="3" customFormat="1" ht="14.5">
      <c r="A36" s="62"/>
      <c r="B36" s="16"/>
      <c r="C36" s="16"/>
      <c r="D36" s="16"/>
      <c r="E36" s="16"/>
      <c r="F36" s="16"/>
      <c r="G36" s="16"/>
      <c r="H36" s="16"/>
      <c r="I36" s="16"/>
      <c r="J36" s="16"/>
      <c r="K36" s="65"/>
      <c r="L36" s="65"/>
      <c r="M36" s="65"/>
      <c r="N36" s="65"/>
      <c r="O36" s="65"/>
      <c r="P36" s="66"/>
    </row>
    <row r="37" spans="1:16" s="3" customFormat="1" ht="14.5">
      <c r="A37" s="36" t="s">
        <v>191</v>
      </c>
      <c r="B37" s="16"/>
      <c r="C37" s="16"/>
      <c r="D37" s="16"/>
      <c r="E37" s="16"/>
      <c r="F37" s="16"/>
      <c r="G37" s="16"/>
      <c r="H37" s="16"/>
      <c r="I37" s="16"/>
      <c r="J37" s="16"/>
      <c r="K37" s="65"/>
      <c r="L37" s="65"/>
      <c r="M37" s="65"/>
      <c r="N37" s="65"/>
      <c r="O37" s="65"/>
      <c r="P37" s="66"/>
    </row>
    <row r="38" spans="1:16" s="3" customFormat="1" ht="14.5">
      <c r="A38" s="78" t="s">
        <v>176</v>
      </c>
      <c r="B38" s="59" t="s">
        <v>34</v>
      </c>
      <c r="C38" s="59">
        <v>3</v>
      </c>
      <c r="D38" s="60"/>
      <c r="E38" s="60"/>
      <c r="F38" s="60"/>
      <c r="G38" s="61">
        <f t="shared" si="8"/>
        <v>0</v>
      </c>
      <c r="H38" s="61">
        <f t="shared" si="9"/>
        <v>0</v>
      </c>
      <c r="I38" s="60"/>
      <c r="J38" s="60"/>
      <c r="K38" s="60"/>
      <c r="L38" s="61">
        <f t="shared" si="6"/>
        <v>0</v>
      </c>
      <c r="M38" s="61">
        <f t="shared" si="7"/>
        <v>0</v>
      </c>
      <c r="N38" s="64"/>
      <c r="O38" s="43" t="s">
        <v>192</v>
      </c>
      <c r="P38" s="66"/>
    </row>
    <row r="39" spans="1:16" s="3" customFormat="1" ht="14.5">
      <c r="A39" s="78" t="s">
        <v>180</v>
      </c>
      <c r="B39" s="59" t="s">
        <v>34</v>
      </c>
      <c r="C39" s="59">
        <v>3</v>
      </c>
      <c r="D39" s="60"/>
      <c r="E39" s="60"/>
      <c r="F39" s="60"/>
      <c r="G39" s="61">
        <f t="shared" si="8"/>
        <v>0</v>
      </c>
      <c r="H39" s="61">
        <f t="shared" si="9"/>
        <v>0</v>
      </c>
      <c r="I39" s="60"/>
      <c r="J39" s="60"/>
      <c r="K39" s="60"/>
      <c r="L39" s="61">
        <f t="shared" si="6"/>
        <v>0</v>
      </c>
      <c r="M39" s="61">
        <f t="shared" si="7"/>
        <v>0</v>
      </c>
      <c r="N39" s="64"/>
      <c r="O39" s="43" t="s">
        <v>193</v>
      </c>
      <c r="P39" s="66"/>
    </row>
    <row r="40" spans="1:16" ht="14.5">
      <c r="A40" s="78" t="s">
        <v>159</v>
      </c>
      <c r="B40" s="59" t="s">
        <v>34</v>
      </c>
      <c r="C40" s="59">
        <v>3</v>
      </c>
      <c r="D40" s="60"/>
      <c r="E40" s="60"/>
      <c r="F40" s="60"/>
      <c r="G40" s="61">
        <f t="shared" si="8"/>
        <v>0</v>
      </c>
      <c r="H40" s="61">
        <f t="shared" si="9"/>
        <v>0</v>
      </c>
      <c r="I40" s="60"/>
      <c r="J40" s="60"/>
      <c r="K40" s="60"/>
      <c r="L40" s="61">
        <f t="shared" si="6"/>
        <v>0</v>
      </c>
      <c r="M40" s="61">
        <f t="shared" si="7"/>
        <v>0</v>
      </c>
      <c r="N40" s="64"/>
      <c r="O40" s="43" t="s">
        <v>194</v>
      </c>
      <c r="P40" s="66"/>
    </row>
    <row r="41" spans="1:16" ht="14.5">
      <c r="A41" s="78" t="s">
        <v>195</v>
      </c>
      <c r="B41" s="59" t="s">
        <v>34</v>
      </c>
      <c r="C41" s="59">
        <v>3</v>
      </c>
      <c r="D41" s="60"/>
      <c r="E41" s="60"/>
      <c r="F41" s="60"/>
      <c r="G41" s="61">
        <f t="shared" si="8"/>
        <v>0</v>
      </c>
      <c r="H41" s="61">
        <f t="shared" si="9"/>
        <v>0</v>
      </c>
      <c r="I41" s="60"/>
      <c r="J41" s="60"/>
      <c r="K41" s="60"/>
      <c r="L41" s="61">
        <f t="shared" si="6"/>
        <v>0</v>
      </c>
      <c r="M41" s="61">
        <f t="shared" si="7"/>
        <v>0</v>
      </c>
      <c r="N41" s="64"/>
      <c r="O41" s="43" t="s">
        <v>196</v>
      </c>
      <c r="P41" s="66"/>
    </row>
    <row r="42" spans="1:16" ht="14.5">
      <c r="A42" s="78" t="s">
        <v>185</v>
      </c>
      <c r="B42" s="59" t="s">
        <v>34</v>
      </c>
      <c r="C42" s="59">
        <v>3</v>
      </c>
      <c r="D42" s="60"/>
      <c r="E42" s="60"/>
      <c r="F42" s="60"/>
      <c r="G42" s="61">
        <f t="shared" si="8"/>
        <v>0</v>
      </c>
      <c r="H42" s="61">
        <f t="shared" si="9"/>
        <v>0</v>
      </c>
      <c r="I42" s="60"/>
      <c r="J42" s="60"/>
      <c r="K42" s="60"/>
      <c r="L42" s="61">
        <f t="shared" si="6"/>
        <v>0</v>
      </c>
      <c r="M42" s="61">
        <f t="shared" si="7"/>
        <v>0</v>
      </c>
      <c r="N42" s="64"/>
      <c r="O42" s="43" t="s">
        <v>197</v>
      </c>
      <c r="P42" s="66"/>
    </row>
    <row r="43" spans="1:16" ht="14.5">
      <c r="A43" s="78" t="s">
        <v>198</v>
      </c>
      <c r="B43" s="59" t="s">
        <v>34</v>
      </c>
      <c r="C43" s="59">
        <v>3</v>
      </c>
      <c r="D43" s="60"/>
      <c r="E43" s="60"/>
      <c r="F43" s="60"/>
      <c r="G43" s="61">
        <f t="shared" si="8"/>
        <v>0</v>
      </c>
      <c r="H43" s="61">
        <f t="shared" si="9"/>
        <v>0</v>
      </c>
      <c r="I43" s="60"/>
      <c r="J43" s="60"/>
      <c r="K43" s="60"/>
      <c r="L43" s="61">
        <f t="shared" si="6"/>
        <v>0</v>
      </c>
      <c r="M43" s="61">
        <f t="shared" si="7"/>
        <v>0</v>
      </c>
      <c r="N43" s="64"/>
      <c r="O43" s="43" t="s">
        <v>199</v>
      </c>
      <c r="P43" s="66"/>
    </row>
    <row r="44" spans="1:16" ht="14.5">
      <c r="A44" s="78" t="s">
        <v>200</v>
      </c>
      <c r="B44" s="59" t="s">
        <v>34</v>
      </c>
      <c r="C44" s="59">
        <v>3</v>
      </c>
      <c r="D44" s="60"/>
      <c r="E44" s="60"/>
      <c r="F44" s="60"/>
      <c r="G44" s="61">
        <f t="shared" si="8"/>
        <v>0</v>
      </c>
      <c r="H44" s="61">
        <f t="shared" si="9"/>
        <v>0</v>
      </c>
      <c r="I44" s="60"/>
      <c r="J44" s="60"/>
      <c r="K44" s="60"/>
      <c r="L44" s="61">
        <f t="shared" si="6"/>
        <v>0</v>
      </c>
      <c r="M44" s="61">
        <f t="shared" si="7"/>
        <v>0</v>
      </c>
      <c r="N44" s="64"/>
      <c r="O44" s="43" t="s">
        <v>201</v>
      </c>
      <c r="P44" s="66"/>
    </row>
    <row r="45" spans="1:16" ht="14.5">
      <c r="A45" s="78" t="s">
        <v>202</v>
      </c>
      <c r="B45" s="59" t="s">
        <v>34</v>
      </c>
      <c r="C45" s="59">
        <v>3</v>
      </c>
      <c r="D45" s="60"/>
      <c r="E45" s="60"/>
      <c r="F45" s="60"/>
      <c r="G45" s="61">
        <f t="shared" si="8"/>
        <v>0</v>
      </c>
      <c r="H45" s="61">
        <f t="shared" si="9"/>
        <v>0</v>
      </c>
      <c r="I45" s="60"/>
      <c r="J45" s="60"/>
      <c r="K45" s="60"/>
      <c r="L45" s="61">
        <f t="shared" si="6"/>
        <v>0</v>
      </c>
      <c r="M45" s="61">
        <f t="shared" si="7"/>
        <v>0</v>
      </c>
      <c r="N45" s="64"/>
      <c r="O45" s="43" t="s">
        <v>203</v>
      </c>
      <c r="P45" s="66"/>
    </row>
    <row r="46" spans="1:16" ht="14.5">
      <c r="A46" s="78" t="s">
        <v>113</v>
      </c>
      <c r="B46" s="59" t="s">
        <v>34</v>
      </c>
      <c r="C46" s="59">
        <v>3</v>
      </c>
      <c r="D46" s="60">
        <v>-0.58997889999999997</v>
      </c>
      <c r="E46" s="60">
        <v>-2.1637799999999929E-2</v>
      </c>
      <c r="F46" s="60"/>
      <c r="G46" s="61">
        <f t="shared" si="8"/>
        <v>-2.1637799999999929E-2</v>
      </c>
      <c r="H46" s="61">
        <f t="shared" si="9"/>
        <v>-0.6116166999999999</v>
      </c>
      <c r="I46" s="60">
        <v>-0.25576399999999999</v>
      </c>
      <c r="J46" s="60">
        <v>-4.3849440000000017E-2</v>
      </c>
      <c r="K46" s="60"/>
      <c r="L46" s="61">
        <f t="shared" si="6"/>
        <v>-4.3849440000000017E-2</v>
      </c>
      <c r="M46" s="61">
        <f t="shared" si="7"/>
        <v>-0.29961344000000001</v>
      </c>
      <c r="N46" s="64"/>
      <c r="O46" s="43" t="s">
        <v>204</v>
      </c>
      <c r="P46" s="66"/>
    </row>
    <row r="47" spans="1:16" ht="14.5">
      <c r="A47" s="78" t="s">
        <v>205</v>
      </c>
      <c r="B47" s="59" t="s">
        <v>34</v>
      </c>
      <c r="C47" s="59">
        <v>3</v>
      </c>
      <c r="D47" s="61">
        <v>-0.58997889999999997</v>
      </c>
      <c r="E47" s="61">
        <v>-2.1637799999999929E-2</v>
      </c>
      <c r="F47" s="61">
        <v>0</v>
      </c>
      <c r="G47" s="61">
        <f t="shared" si="8"/>
        <v>-2.1637799999999929E-2</v>
      </c>
      <c r="H47" s="61">
        <f t="shared" si="9"/>
        <v>-0.6116166999999999</v>
      </c>
      <c r="I47" s="61">
        <f>IFERROR(SUM(I38:I46),0)</f>
        <v>-0.25576399999999999</v>
      </c>
      <c r="J47" s="61">
        <f t="shared" ref="J47" si="13">IFERROR(SUM(J38:J46),0)</f>
        <v>-4.3849440000000017E-2</v>
      </c>
      <c r="K47" s="61">
        <f t="shared" ref="K47" si="14">IFERROR(SUM(K38:K46),0)</f>
        <v>0</v>
      </c>
      <c r="L47" s="61">
        <f t="shared" si="6"/>
        <v>-4.3849440000000017E-2</v>
      </c>
      <c r="M47" s="61">
        <f t="shared" si="7"/>
        <v>-0.29961344000000001</v>
      </c>
      <c r="N47" s="64"/>
      <c r="O47" s="43" t="s">
        <v>206</v>
      </c>
      <c r="P47" s="66"/>
    </row>
    <row r="48" spans="1:16" ht="14.5">
      <c r="A48" s="62"/>
      <c r="B48" s="16"/>
      <c r="C48" s="16"/>
      <c r="D48" s="16"/>
      <c r="E48" s="16"/>
      <c r="F48" s="65"/>
      <c r="G48" s="65"/>
      <c r="H48" s="65"/>
      <c r="I48" s="65"/>
      <c r="J48" s="65"/>
      <c r="K48" s="65"/>
      <c r="L48" s="65"/>
      <c r="M48" s="65"/>
      <c r="N48" s="65"/>
      <c r="O48" s="65"/>
      <c r="P48" s="66"/>
    </row>
    <row r="49" spans="1:16" ht="14.5">
      <c r="A49" s="78" t="s">
        <v>207</v>
      </c>
      <c r="B49" s="59" t="s">
        <v>34</v>
      </c>
      <c r="C49" s="59">
        <v>3</v>
      </c>
      <c r="D49" s="61">
        <v>2.2105860899999996</v>
      </c>
      <c r="E49" s="61">
        <v>-7.0529999999999999</v>
      </c>
      <c r="F49" s="61">
        <v>0</v>
      </c>
      <c r="G49" s="61">
        <f>IFERROR(E49-F49,0)</f>
        <v>-7.0529999999999999</v>
      </c>
      <c r="H49" s="61">
        <f>IFERROR(D49+G49,0)</f>
        <v>-4.8424139100000003</v>
      </c>
      <c r="I49" s="61">
        <f>IFERROR(I17+I35+I47,0)</f>
        <v>-2.3374254599999995</v>
      </c>
      <c r="J49" s="61">
        <f t="shared" ref="J49:K49" si="15">IFERROR(J17+J35+J47,0)</f>
        <v>-0.35714532000000099</v>
      </c>
      <c r="K49" s="61">
        <f t="shared" si="15"/>
        <v>0</v>
      </c>
      <c r="L49" s="61">
        <f t="shared" si="6"/>
        <v>-0.35714532000000099</v>
      </c>
      <c r="M49" s="61">
        <f t="shared" si="7"/>
        <v>-2.6945707800000003</v>
      </c>
      <c r="N49" s="64"/>
      <c r="O49" s="43" t="s">
        <v>208</v>
      </c>
      <c r="P49" s="66"/>
    </row>
    <row r="50" spans="1:16" ht="14.5">
      <c r="A50" s="62"/>
      <c r="B50" s="16"/>
      <c r="C50" s="16"/>
      <c r="D50" s="16"/>
      <c r="E50" s="65"/>
      <c r="F50" s="65"/>
      <c r="G50" s="65"/>
      <c r="H50" s="66"/>
      <c r="I50" s="65"/>
      <c r="J50" s="65"/>
      <c r="K50" s="65"/>
      <c r="L50" s="66"/>
      <c r="M50" s="65"/>
      <c r="N50" s="65"/>
      <c r="O50" s="65"/>
      <c r="P50" s="66"/>
    </row>
    <row r="51" spans="1:16" ht="14.5">
      <c r="A51" s="36" t="s">
        <v>209</v>
      </c>
      <c r="B51" s="16"/>
      <c r="C51" s="16"/>
      <c r="D51" s="16"/>
      <c r="E51" s="65"/>
      <c r="F51" s="65"/>
      <c r="G51" s="65"/>
      <c r="H51" s="66"/>
      <c r="I51" s="65"/>
      <c r="J51" s="65"/>
      <c r="K51" s="65"/>
      <c r="L51" s="66"/>
      <c r="M51" s="65"/>
      <c r="N51" s="65"/>
      <c r="O51" s="65"/>
      <c r="P51" s="66"/>
    </row>
    <row r="52" spans="1:16" ht="14.5">
      <c r="A52" s="78" t="s">
        <v>210</v>
      </c>
      <c r="B52" s="59" t="s">
        <v>34</v>
      </c>
      <c r="C52" s="59">
        <v>3</v>
      </c>
      <c r="D52" s="60">
        <v>-9.9999999999999995E-7</v>
      </c>
      <c r="E52" s="60">
        <v>0</v>
      </c>
      <c r="F52" s="60"/>
      <c r="G52" s="61">
        <f t="shared" si="8"/>
        <v>0</v>
      </c>
      <c r="H52" s="61">
        <f t="shared" si="9"/>
        <v>-9.9999999999999995E-7</v>
      </c>
      <c r="I52" s="60">
        <v>-9.9999999999999995E-7</v>
      </c>
      <c r="J52" s="60">
        <v>0</v>
      </c>
      <c r="K52" s="60"/>
      <c r="L52" s="61">
        <f t="shared" si="6"/>
        <v>0</v>
      </c>
      <c r="M52" s="61">
        <f t="shared" si="7"/>
        <v>-9.9999999999999995E-7</v>
      </c>
      <c r="N52" s="64"/>
      <c r="O52" s="43" t="s">
        <v>211</v>
      </c>
      <c r="P52" s="66"/>
    </row>
    <row r="53" spans="1:16" ht="14.5">
      <c r="A53" s="78" t="s">
        <v>212</v>
      </c>
      <c r="B53" s="59" t="s">
        <v>34</v>
      </c>
      <c r="C53" s="59">
        <v>3</v>
      </c>
      <c r="D53" s="60"/>
      <c r="E53" s="60"/>
      <c r="F53" s="60"/>
      <c r="G53" s="61">
        <f t="shared" si="8"/>
        <v>0</v>
      </c>
      <c r="H53" s="61">
        <f t="shared" si="9"/>
        <v>0</v>
      </c>
      <c r="I53" s="60"/>
      <c r="J53" s="60"/>
      <c r="K53" s="60"/>
      <c r="L53" s="61">
        <f t="shared" si="6"/>
        <v>0</v>
      </c>
      <c r="M53" s="61">
        <f t="shared" si="7"/>
        <v>0</v>
      </c>
      <c r="N53" s="64"/>
      <c r="O53" s="43" t="s">
        <v>213</v>
      </c>
      <c r="P53" s="66"/>
    </row>
    <row r="54" spans="1:16" ht="14.5">
      <c r="A54" s="78" t="s">
        <v>214</v>
      </c>
      <c r="B54" s="59" t="s">
        <v>34</v>
      </c>
      <c r="C54" s="59">
        <v>3</v>
      </c>
      <c r="D54" s="67">
        <f>D49</f>
        <v>2.2105860899999996</v>
      </c>
      <c r="E54" s="67">
        <f>E49</f>
        <v>-7.0529999999999999</v>
      </c>
      <c r="F54" s="67">
        <f t="shared" ref="F54:M54" si="16">F49</f>
        <v>0</v>
      </c>
      <c r="G54" s="67">
        <f t="shared" si="16"/>
        <v>-7.0529999999999999</v>
      </c>
      <c r="H54" s="67">
        <f t="shared" si="16"/>
        <v>-4.8424139100000003</v>
      </c>
      <c r="I54" s="67">
        <f t="shared" si="16"/>
        <v>-2.3374254599999995</v>
      </c>
      <c r="J54" s="67">
        <f t="shared" si="16"/>
        <v>-0.35714532000000099</v>
      </c>
      <c r="K54" s="67">
        <f t="shared" si="16"/>
        <v>0</v>
      </c>
      <c r="L54" s="67">
        <f t="shared" si="16"/>
        <v>-0.35714532000000099</v>
      </c>
      <c r="M54" s="67">
        <f t="shared" si="16"/>
        <v>-2.6945707800000003</v>
      </c>
      <c r="N54" s="64"/>
      <c r="O54" s="43" t="s">
        <v>215</v>
      </c>
      <c r="P54" s="66"/>
    </row>
    <row r="55" spans="1:16" ht="14.5">
      <c r="A55" s="62"/>
      <c r="B55" s="16"/>
      <c r="C55" s="16"/>
      <c r="D55" s="16"/>
      <c r="E55" s="16"/>
      <c r="F55" s="16"/>
      <c r="G55" s="16"/>
      <c r="H55" s="16"/>
      <c r="I55" s="16"/>
      <c r="J55" s="16"/>
      <c r="K55" s="16"/>
      <c r="L55" s="16"/>
      <c r="M55" s="16"/>
      <c r="N55" s="64"/>
      <c r="O55" s="65"/>
      <c r="P55" s="66"/>
    </row>
  </sheetData>
  <mergeCells count="12">
    <mergeCell ref="A6:A8"/>
    <mergeCell ref="B6:B8"/>
    <mergeCell ref="C6:C8"/>
    <mergeCell ref="O6:O8"/>
    <mergeCell ref="D7:D8"/>
    <mergeCell ref="E7:G7"/>
    <mergeCell ref="H7:H8"/>
    <mergeCell ref="D6:H6"/>
    <mergeCell ref="I7:I8"/>
    <mergeCell ref="J7:L7"/>
    <mergeCell ref="M7:M8"/>
    <mergeCell ref="I6:M6"/>
  </mergeCells>
  <pageMargins left="0.7" right="0.7" top="0.75" bottom="0.75" header="0.3" footer="0.3"/>
  <pageSetup paperSize="8" scale="72"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pageSetUpPr fitToPage="1"/>
  </sheetPr>
  <dimension ref="A1:P44"/>
  <sheetViews>
    <sheetView workbookViewId="0">
      <selection activeCell="E7" sqref="E7:N8"/>
    </sheetView>
  </sheetViews>
  <sheetFormatPr defaultColWidth="9" defaultRowHeight="14"/>
  <cols>
    <col min="1" max="1" width="40.58203125" style="2" customWidth="1"/>
    <col min="2" max="3" width="9.33203125" style="2" customWidth="1"/>
    <col min="4" max="12" width="9.5" style="2" customWidth="1"/>
    <col min="13" max="13" width="9.83203125" style="2" customWidth="1"/>
    <col min="14" max="14" width="1.33203125" style="2" customWidth="1"/>
    <col min="15" max="15" width="8.33203125" style="2" customWidth="1"/>
    <col min="16" max="16" width="1.83203125" style="2" customWidth="1"/>
    <col min="17" max="16384" width="9" style="2"/>
  </cols>
  <sheetData>
    <row r="1" spans="1:15" ht="35.5">
      <c r="A1" s="35" t="s">
        <v>216</v>
      </c>
      <c r="B1" s="35"/>
      <c r="C1" s="35"/>
    </row>
    <row r="3" spans="1:15" s="3" customFormat="1" ht="19.5">
      <c r="A3" s="34" t="s">
        <v>217</v>
      </c>
      <c r="B3" s="34"/>
      <c r="C3" s="34"/>
      <c r="D3" s="34"/>
      <c r="E3" s="34"/>
      <c r="F3" s="34"/>
      <c r="G3" s="34"/>
      <c r="H3" s="34"/>
      <c r="I3" s="34"/>
      <c r="J3" s="34"/>
      <c r="K3" s="34"/>
      <c r="L3" s="34"/>
      <c r="M3" s="56" t="str">
        <f>Cover!C13</f>
        <v>ESP Water Limited</v>
      </c>
      <c r="N3" s="57"/>
      <c r="O3" s="57"/>
    </row>
    <row r="4" spans="1:15" s="3" customFormat="1" ht="19.5">
      <c r="A4" s="6"/>
      <c r="B4" s="6"/>
      <c r="C4" s="6"/>
      <c r="D4" s="6"/>
      <c r="E4" s="6"/>
      <c r="F4" s="6"/>
      <c r="G4" s="6"/>
      <c r="H4" s="6"/>
      <c r="I4" s="6"/>
      <c r="J4" s="6"/>
      <c r="K4" s="6"/>
      <c r="L4" s="6"/>
      <c r="M4" s="6"/>
      <c r="O4" s="5"/>
    </row>
    <row r="5" spans="1:15" s="3" customFormat="1" ht="14.5">
      <c r="A5" s="22"/>
      <c r="B5" s="22"/>
      <c r="C5" s="22"/>
      <c r="D5" s="22">
        <v>1</v>
      </c>
      <c r="E5" s="22"/>
      <c r="F5" s="22"/>
      <c r="G5" s="22"/>
      <c r="H5" s="22"/>
      <c r="I5" s="22"/>
      <c r="J5" s="22"/>
      <c r="K5" s="22"/>
      <c r="L5" s="22"/>
      <c r="M5" s="22">
        <v>2</v>
      </c>
      <c r="N5" s="22"/>
      <c r="O5" s="22"/>
    </row>
    <row r="6" spans="1:15" s="8" customFormat="1" ht="15.5">
      <c r="A6" s="125" t="s">
        <v>23</v>
      </c>
      <c r="B6" s="121" t="s">
        <v>24</v>
      </c>
      <c r="C6" s="121" t="s">
        <v>25</v>
      </c>
      <c r="D6" s="101" t="s">
        <v>26</v>
      </c>
      <c r="E6" s="102"/>
      <c r="F6" s="102"/>
      <c r="G6" s="102"/>
      <c r="H6" s="103"/>
      <c r="I6" s="101" t="s">
        <v>27</v>
      </c>
      <c r="J6" s="102"/>
      <c r="K6" s="102"/>
      <c r="L6" s="102"/>
      <c r="M6" s="103"/>
      <c r="N6" s="7"/>
      <c r="O6" s="123" t="s">
        <v>28</v>
      </c>
    </row>
    <row r="7" spans="1:15" s="8" customFormat="1" ht="15.5">
      <c r="A7" s="125"/>
      <c r="B7" s="126"/>
      <c r="C7" s="126"/>
      <c r="D7" s="123" t="s">
        <v>120</v>
      </c>
      <c r="E7" s="175" t="s">
        <v>121</v>
      </c>
      <c r="F7" s="176"/>
      <c r="G7" s="177"/>
      <c r="H7" s="178" t="s">
        <v>122</v>
      </c>
      <c r="I7" s="178" t="s">
        <v>120</v>
      </c>
      <c r="J7" s="175" t="s">
        <v>121</v>
      </c>
      <c r="K7" s="176"/>
      <c r="L7" s="177"/>
      <c r="M7" s="178" t="s">
        <v>122</v>
      </c>
      <c r="N7" s="7"/>
      <c r="O7" s="127"/>
    </row>
    <row r="8" spans="1:15" s="8" customFormat="1" ht="65">
      <c r="A8" s="125"/>
      <c r="B8" s="122"/>
      <c r="C8" s="122"/>
      <c r="D8" s="124"/>
      <c r="E8" s="180" t="s">
        <v>123</v>
      </c>
      <c r="F8" s="180" t="s">
        <v>124</v>
      </c>
      <c r="G8" s="180" t="s">
        <v>125</v>
      </c>
      <c r="H8" s="152"/>
      <c r="I8" s="152"/>
      <c r="J8" s="180" t="s">
        <v>123</v>
      </c>
      <c r="K8" s="180" t="s">
        <v>124</v>
      </c>
      <c r="L8" s="180" t="s">
        <v>125</v>
      </c>
      <c r="M8" s="152"/>
      <c r="N8" s="7"/>
      <c r="O8" s="124"/>
    </row>
    <row r="9" spans="1:15" s="3" customFormat="1" ht="14.5">
      <c r="A9" s="10"/>
      <c r="B9" s="10"/>
      <c r="C9" s="10"/>
      <c r="D9" s="9"/>
      <c r="E9" s="9"/>
      <c r="F9" s="9"/>
      <c r="G9" s="9"/>
      <c r="H9" s="9"/>
      <c r="I9" s="9"/>
      <c r="J9" s="9"/>
      <c r="K9" s="9"/>
      <c r="L9" s="9"/>
      <c r="M9" s="9"/>
      <c r="N9" s="9"/>
    </row>
    <row r="10" spans="1:15" s="3" customFormat="1" ht="14.5">
      <c r="A10" s="36" t="s">
        <v>218</v>
      </c>
      <c r="B10" s="10"/>
      <c r="C10" s="10"/>
      <c r="D10" s="4"/>
      <c r="E10" s="4"/>
      <c r="F10" s="4"/>
      <c r="G10" s="4"/>
      <c r="H10" s="4"/>
      <c r="I10" s="4"/>
      <c r="J10" s="4"/>
      <c r="K10" s="4"/>
      <c r="L10" s="4"/>
      <c r="M10" s="9"/>
      <c r="N10" s="9"/>
    </row>
    <row r="11" spans="1:15" s="3" customFormat="1" ht="14.5">
      <c r="A11" s="78" t="s">
        <v>98</v>
      </c>
      <c r="B11" s="59" t="s">
        <v>34</v>
      </c>
      <c r="C11" s="59">
        <v>3</v>
      </c>
      <c r="D11" s="67">
        <v>1.6297027900000016</v>
      </c>
      <c r="E11" s="67">
        <v>-3.4790293468242641</v>
      </c>
      <c r="F11" s="67">
        <v>0</v>
      </c>
      <c r="G11" s="61">
        <f>IFERROR(E11-F11,0)</f>
        <v>-3.4790293468242641</v>
      </c>
      <c r="H11" s="61">
        <f>IFERROR(D11+G11,0)</f>
        <v>-1.8493265568242625</v>
      </c>
      <c r="I11" s="60">
        <v>-0.61425814999999995</v>
      </c>
      <c r="J11" s="60">
        <v>-4.532269000000011E-2</v>
      </c>
      <c r="K11" s="60"/>
      <c r="L11" s="61">
        <v>-4.532269000000011E-2</v>
      </c>
      <c r="M11" s="61">
        <v>-0.65958084000000006</v>
      </c>
      <c r="N11" s="9"/>
      <c r="O11" s="43" t="s">
        <v>219</v>
      </c>
    </row>
    <row r="12" spans="1:15" s="3" customFormat="1" ht="14.5">
      <c r="A12" s="78" t="s">
        <v>101</v>
      </c>
      <c r="B12" s="59" t="s">
        <v>34</v>
      </c>
      <c r="C12" s="59">
        <v>3</v>
      </c>
      <c r="D12" s="60"/>
      <c r="E12" s="60"/>
      <c r="F12" s="60"/>
      <c r="G12" s="61">
        <f t="shared" ref="G12:G22" si="0">IFERROR(E12-F12,0)</f>
        <v>0</v>
      </c>
      <c r="H12" s="61">
        <f t="shared" ref="H12:H22" si="1">IFERROR(D12+G12,0)</f>
        <v>0</v>
      </c>
      <c r="I12" s="60"/>
      <c r="J12" s="60"/>
      <c r="K12" s="60"/>
      <c r="L12" s="61">
        <v>0</v>
      </c>
      <c r="M12" s="61">
        <v>0</v>
      </c>
      <c r="N12" s="9"/>
      <c r="O12" s="43" t="s">
        <v>220</v>
      </c>
    </row>
    <row r="13" spans="1:15" s="3" customFormat="1" ht="14.5">
      <c r="A13" s="78" t="s">
        <v>91</v>
      </c>
      <c r="B13" s="59" t="s">
        <v>34</v>
      </c>
      <c r="C13" s="59">
        <v>3</v>
      </c>
      <c r="D13" s="60">
        <v>9.5613670000000012E-2</v>
      </c>
      <c r="E13" s="60">
        <v>1.7066049999999999E-2</v>
      </c>
      <c r="F13" s="60"/>
      <c r="G13" s="61">
        <f t="shared" si="0"/>
        <v>1.7066049999999999E-2</v>
      </c>
      <c r="H13" s="61">
        <f t="shared" si="1"/>
        <v>0.11267972000000001</v>
      </c>
      <c r="I13" s="60">
        <v>1.20067E-2</v>
      </c>
      <c r="J13" s="60">
        <v>2.55032E-3</v>
      </c>
      <c r="K13" s="60"/>
      <c r="L13" s="61">
        <v>2.55032E-3</v>
      </c>
      <c r="M13" s="61">
        <v>1.455702E-2</v>
      </c>
      <c r="N13" s="9"/>
      <c r="O13" s="43" t="s">
        <v>221</v>
      </c>
    </row>
    <row r="14" spans="1:15" s="3" customFormat="1" ht="14.5">
      <c r="A14" s="78" t="s">
        <v>222</v>
      </c>
      <c r="B14" s="59" t="s">
        <v>34</v>
      </c>
      <c r="C14" s="59">
        <v>3</v>
      </c>
      <c r="D14" s="60"/>
      <c r="E14" s="60"/>
      <c r="F14" s="60"/>
      <c r="G14" s="61">
        <f t="shared" si="0"/>
        <v>0</v>
      </c>
      <c r="H14" s="61">
        <f t="shared" si="1"/>
        <v>0</v>
      </c>
      <c r="I14" s="60"/>
      <c r="J14" s="60"/>
      <c r="K14" s="60"/>
      <c r="L14" s="61">
        <v>0</v>
      </c>
      <c r="M14" s="61">
        <v>0</v>
      </c>
      <c r="N14" s="9"/>
      <c r="O14" s="43" t="s">
        <v>223</v>
      </c>
    </row>
    <row r="15" spans="1:15" s="3" customFormat="1" ht="14.5">
      <c r="A15" s="78" t="s">
        <v>224</v>
      </c>
      <c r="B15" s="59" t="s">
        <v>34</v>
      </c>
      <c r="C15" s="59">
        <v>3</v>
      </c>
      <c r="D15" s="60">
        <v>0.74906895999999945</v>
      </c>
      <c r="E15" s="60">
        <v>4.9512400000000003</v>
      </c>
      <c r="F15" s="60"/>
      <c r="G15" s="61">
        <f t="shared" si="0"/>
        <v>4.9512400000000003</v>
      </c>
      <c r="H15" s="61">
        <f t="shared" si="1"/>
        <v>5.7003089600000001</v>
      </c>
      <c r="I15" s="60">
        <v>1.0129729599999999</v>
      </c>
      <c r="J15" s="60">
        <v>0.25304321000000041</v>
      </c>
      <c r="K15" s="60"/>
      <c r="L15" s="61">
        <v>0.25304321000000041</v>
      </c>
      <c r="M15" s="61">
        <v>1.2660161700000003</v>
      </c>
      <c r="N15" s="9"/>
      <c r="O15" s="43" t="s">
        <v>225</v>
      </c>
    </row>
    <row r="16" spans="1:15" s="3" customFormat="1" ht="14.5">
      <c r="A16" s="78" t="s">
        <v>226</v>
      </c>
      <c r="B16" s="59" t="s">
        <v>34</v>
      </c>
      <c r="C16" s="59">
        <v>3</v>
      </c>
      <c r="D16" s="60"/>
      <c r="E16" s="60"/>
      <c r="F16" s="60"/>
      <c r="G16" s="61">
        <f t="shared" si="0"/>
        <v>0</v>
      </c>
      <c r="H16" s="61">
        <f t="shared" si="1"/>
        <v>0</v>
      </c>
      <c r="I16" s="60"/>
      <c r="J16" s="60"/>
      <c r="K16" s="60"/>
      <c r="L16" s="61">
        <v>0</v>
      </c>
      <c r="M16" s="61">
        <v>0</v>
      </c>
      <c r="N16" s="9"/>
      <c r="O16" s="43" t="s">
        <v>227</v>
      </c>
    </row>
    <row r="17" spans="1:16" s="3" customFormat="1" ht="14.5">
      <c r="A17" s="78" t="s">
        <v>228</v>
      </c>
      <c r="B17" s="59" t="s">
        <v>34</v>
      </c>
      <c r="C17" s="59">
        <v>3</v>
      </c>
      <c r="D17" s="60"/>
      <c r="E17" s="60"/>
      <c r="F17" s="60"/>
      <c r="G17" s="61">
        <f t="shared" si="0"/>
        <v>0</v>
      </c>
      <c r="H17" s="61">
        <f t="shared" si="1"/>
        <v>0</v>
      </c>
      <c r="I17" s="60"/>
      <c r="J17" s="60"/>
      <c r="K17" s="60"/>
      <c r="L17" s="61">
        <v>0</v>
      </c>
      <c r="M17" s="61">
        <v>0</v>
      </c>
      <c r="N17" s="9"/>
      <c r="O17" s="43" t="s">
        <v>229</v>
      </c>
    </row>
    <row r="18" spans="1:16" s="3" customFormat="1" ht="14.5">
      <c r="A18" s="78" t="s">
        <v>230</v>
      </c>
      <c r="B18" s="59" t="s">
        <v>34</v>
      </c>
      <c r="C18" s="59">
        <v>3</v>
      </c>
      <c r="D18" s="60"/>
      <c r="E18" s="60"/>
      <c r="F18" s="60"/>
      <c r="G18" s="61">
        <f t="shared" si="0"/>
        <v>0</v>
      </c>
      <c r="H18" s="61">
        <f t="shared" si="1"/>
        <v>0</v>
      </c>
      <c r="I18" s="60"/>
      <c r="J18" s="60"/>
      <c r="K18" s="60"/>
      <c r="L18" s="61">
        <v>0</v>
      </c>
      <c r="M18" s="61">
        <v>0</v>
      </c>
      <c r="N18" s="9"/>
      <c r="O18" s="43" t="s">
        <v>231</v>
      </c>
    </row>
    <row r="19" spans="1:16" s="3" customFormat="1" ht="14.5">
      <c r="A19" s="78" t="s">
        <v>232</v>
      </c>
      <c r="B19" s="59" t="s">
        <v>34</v>
      </c>
      <c r="C19" s="59">
        <v>3</v>
      </c>
      <c r="D19" s="61">
        <f>IFERROR(SUM(D11:D18),0)</f>
        <v>2.4743854200000013</v>
      </c>
      <c r="E19" s="61">
        <f>IFERROR(SUM(E11:E18),0)</f>
        <v>1.4892767031757361</v>
      </c>
      <c r="F19" s="61">
        <f t="shared" ref="F19" si="2">IFERROR(SUM(F11:F18),0)</f>
        <v>0</v>
      </c>
      <c r="G19" s="61">
        <f t="shared" si="0"/>
        <v>1.4892767031757361</v>
      </c>
      <c r="H19" s="61">
        <f t="shared" si="1"/>
        <v>3.9636621231757374</v>
      </c>
      <c r="I19" s="61">
        <v>0.41072151000000001</v>
      </c>
      <c r="J19" s="61">
        <v>0.21027084000000029</v>
      </c>
      <c r="K19" s="61">
        <v>0</v>
      </c>
      <c r="L19" s="61">
        <v>0.21027084000000029</v>
      </c>
      <c r="M19" s="61">
        <v>0.6209923500000003</v>
      </c>
      <c r="N19" s="9"/>
      <c r="O19" s="43" t="s">
        <v>233</v>
      </c>
    </row>
    <row r="20" spans="1:16" s="3" customFormat="1" ht="14.5">
      <c r="A20" s="78" t="s">
        <v>234</v>
      </c>
      <c r="B20" s="59" t="s">
        <v>34</v>
      </c>
      <c r="C20" s="59">
        <v>3</v>
      </c>
      <c r="D20" s="60">
        <v>1.193024E-2</v>
      </c>
      <c r="E20" s="60">
        <v>2.0293900000000007E-3</v>
      </c>
      <c r="F20" s="60"/>
      <c r="G20" s="61">
        <f t="shared" si="0"/>
        <v>2.0293900000000007E-3</v>
      </c>
      <c r="H20" s="61">
        <f t="shared" si="1"/>
        <v>1.3959630000000001E-2</v>
      </c>
      <c r="I20" s="60">
        <v>4.71361E-3</v>
      </c>
      <c r="J20" s="60">
        <v>2.069409999999999E-3</v>
      </c>
      <c r="K20" s="60"/>
      <c r="L20" s="61">
        <v>2.069409999999999E-3</v>
      </c>
      <c r="M20" s="61">
        <v>6.783019999999999E-3</v>
      </c>
      <c r="N20" s="9"/>
      <c r="O20" s="43" t="s">
        <v>235</v>
      </c>
    </row>
    <row r="21" spans="1:16" s="3" customFormat="1" ht="14.5">
      <c r="A21" s="78" t="s">
        <v>236</v>
      </c>
      <c r="B21" s="59" t="s">
        <v>34</v>
      </c>
      <c r="C21" s="59">
        <v>3</v>
      </c>
      <c r="D21" s="60"/>
      <c r="E21" s="60"/>
      <c r="F21" s="60"/>
      <c r="G21" s="61">
        <f t="shared" si="0"/>
        <v>0</v>
      </c>
      <c r="H21" s="61">
        <f t="shared" si="1"/>
        <v>0</v>
      </c>
      <c r="I21" s="60"/>
      <c r="J21" s="60"/>
      <c r="K21" s="60"/>
      <c r="L21" s="61">
        <v>0</v>
      </c>
      <c r="M21" s="61">
        <v>0</v>
      </c>
      <c r="N21" s="9"/>
      <c r="O21" s="43" t="s">
        <v>237</v>
      </c>
    </row>
    <row r="22" spans="1:16" s="3" customFormat="1" ht="14.5">
      <c r="A22" s="78" t="s">
        <v>238</v>
      </c>
      <c r="B22" s="59" t="s">
        <v>34</v>
      </c>
      <c r="C22" s="59">
        <v>3</v>
      </c>
      <c r="D22" s="61">
        <f>IFERROR(SUM(D19:D21),0)</f>
        <v>2.4863156600000011</v>
      </c>
      <c r="E22" s="61">
        <f>IFERROR(SUM(E19:E21),0)</f>
        <v>1.491306093175736</v>
      </c>
      <c r="F22" s="61">
        <f t="shared" ref="F22" si="3">IFERROR(SUM(F19:F21),0)</f>
        <v>0</v>
      </c>
      <c r="G22" s="61">
        <f t="shared" si="0"/>
        <v>1.491306093175736</v>
      </c>
      <c r="H22" s="61">
        <f t="shared" si="1"/>
        <v>3.977621753175737</v>
      </c>
      <c r="I22" s="61">
        <v>0.41543511999999999</v>
      </c>
      <c r="J22" s="61">
        <v>0.21234025000000029</v>
      </c>
      <c r="K22" s="61">
        <v>0</v>
      </c>
      <c r="L22" s="61">
        <v>0.21234025000000029</v>
      </c>
      <c r="M22" s="61">
        <v>0.62777537000000028</v>
      </c>
      <c r="N22" s="9"/>
      <c r="O22" s="43" t="s">
        <v>239</v>
      </c>
    </row>
    <row r="23" spans="1:16" s="3" customFormat="1" ht="14.5">
      <c r="A23" s="62"/>
      <c r="B23" s="16"/>
      <c r="C23" s="16"/>
      <c r="D23" s="16"/>
      <c r="E23" s="16"/>
      <c r="F23" s="16"/>
      <c r="G23" s="16"/>
      <c r="H23" s="16"/>
      <c r="I23" s="16"/>
      <c r="J23" s="16"/>
      <c r="K23" s="16"/>
      <c r="L23" s="16"/>
      <c r="M23" s="16"/>
      <c r="N23" s="9"/>
      <c r="O23" s="63"/>
    </row>
    <row r="24" spans="1:16" s="3" customFormat="1" ht="14.5">
      <c r="A24" s="36" t="s">
        <v>240</v>
      </c>
      <c r="B24" s="16"/>
      <c r="C24" s="16"/>
      <c r="D24" s="16"/>
      <c r="E24" s="16"/>
      <c r="F24" s="16"/>
      <c r="G24" s="16"/>
      <c r="H24" s="16"/>
      <c r="I24" s="16"/>
      <c r="J24" s="16"/>
      <c r="K24" s="16"/>
      <c r="L24" s="16"/>
      <c r="M24" s="16"/>
      <c r="N24" s="9"/>
      <c r="O24" s="63"/>
    </row>
    <row r="25" spans="1:16" s="3" customFormat="1" ht="14.5">
      <c r="A25" s="78" t="s">
        <v>241</v>
      </c>
      <c r="B25" s="59" t="s">
        <v>34</v>
      </c>
      <c r="C25" s="59">
        <v>3</v>
      </c>
      <c r="D25" s="60">
        <v>-2.7344940200000001</v>
      </c>
      <c r="E25" s="60">
        <v>-1.2534650000000003</v>
      </c>
      <c r="F25" s="60"/>
      <c r="G25" s="61">
        <f>IFERROR(E25-F25,0)</f>
        <v>-1.2534650000000003</v>
      </c>
      <c r="H25" s="61">
        <f>IFERROR(D25+G25,0)</f>
        <v>-3.9879590200000004</v>
      </c>
      <c r="I25" s="60">
        <v>-0.35185451000000001</v>
      </c>
      <c r="J25" s="60">
        <v>-0.1</v>
      </c>
      <c r="K25" s="60"/>
      <c r="L25" s="61">
        <v>-0.1</v>
      </c>
      <c r="M25" s="61">
        <v>-0.45185450999999999</v>
      </c>
      <c r="N25" s="9"/>
      <c r="O25" s="43" t="s">
        <v>242</v>
      </c>
    </row>
    <row r="26" spans="1:16" s="3" customFormat="1" ht="14.5">
      <c r="A26" s="78" t="s">
        <v>243</v>
      </c>
      <c r="B26" s="59" t="s">
        <v>34</v>
      </c>
      <c r="C26" s="59">
        <v>3</v>
      </c>
      <c r="D26" s="60"/>
      <c r="E26" s="60"/>
      <c r="F26" s="60"/>
      <c r="G26" s="61">
        <f t="shared" ref="G26:G29" si="4">IFERROR(E26-F26,0)</f>
        <v>0</v>
      </c>
      <c r="H26" s="61">
        <f t="shared" ref="H26:H29" si="5">IFERROR(D26+G26,0)</f>
        <v>0</v>
      </c>
      <c r="I26" s="60"/>
      <c r="J26" s="60"/>
      <c r="K26" s="60"/>
      <c r="L26" s="61">
        <v>0</v>
      </c>
      <c r="M26" s="61">
        <v>0</v>
      </c>
      <c r="N26" s="9"/>
      <c r="O26" s="43" t="s">
        <v>244</v>
      </c>
    </row>
    <row r="27" spans="1:16" s="3" customFormat="1" ht="14.5">
      <c r="A27" s="78" t="s">
        <v>245</v>
      </c>
      <c r="B27" s="59" t="s">
        <v>34</v>
      </c>
      <c r="C27" s="59">
        <v>3</v>
      </c>
      <c r="D27" s="60"/>
      <c r="E27" s="60"/>
      <c r="F27" s="60"/>
      <c r="G27" s="61">
        <f t="shared" si="4"/>
        <v>0</v>
      </c>
      <c r="H27" s="61">
        <f t="shared" si="5"/>
        <v>0</v>
      </c>
      <c r="I27" s="60"/>
      <c r="J27" s="60"/>
      <c r="K27" s="60"/>
      <c r="L27" s="61">
        <v>0</v>
      </c>
      <c r="M27" s="61">
        <v>0</v>
      </c>
      <c r="N27" s="9"/>
      <c r="O27" s="43" t="s">
        <v>246</v>
      </c>
    </row>
    <row r="28" spans="1:16" s="3" customFormat="1" ht="14.5">
      <c r="A28" s="78" t="s">
        <v>247</v>
      </c>
      <c r="B28" s="59" t="s">
        <v>34</v>
      </c>
      <c r="C28" s="59">
        <v>3</v>
      </c>
      <c r="D28" s="60"/>
      <c r="E28" s="60"/>
      <c r="F28" s="60"/>
      <c r="G28" s="61">
        <f t="shared" si="4"/>
        <v>0</v>
      </c>
      <c r="H28" s="61">
        <f t="shared" si="5"/>
        <v>0</v>
      </c>
      <c r="I28" s="60"/>
      <c r="J28" s="60"/>
      <c r="K28" s="60"/>
      <c r="L28" s="61">
        <v>0</v>
      </c>
      <c r="M28" s="61">
        <v>0</v>
      </c>
      <c r="N28" s="9"/>
      <c r="O28" s="43" t="s">
        <v>248</v>
      </c>
    </row>
    <row r="29" spans="1:16" s="3" customFormat="1" ht="14.5">
      <c r="A29" s="78" t="s">
        <v>249</v>
      </c>
      <c r="B29" s="59" t="s">
        <v>34</v>
      </c>
      <c r="C29" s="59">
        <v>3</v>
      </c>
      <c r="D29" s="61">
        <f>IFERROR(SUM(D25:D28),0)</f>
        <v>-2.7344940200000001</v>
      </c>
      <c r="E29" s="61">
        <f>IFERROR(SUM(E25:E28),0)</f>
        <v>-1.2534650000000003</v>
      </c>
      <c r="F29" s="61">
        <f t="shared" ref="F29" si="6">IFERROR(SUM(F25:F28),0)</f>
        <v>0</v>
      </c>
      <c r="G29" s="61">
        <f t="shared" si="4"/>
        <v>-1.2534650000000003</v>
      </c>
      <c r="H29" s="61">
        <f t="shared" si="5"/>
        <v>-3.9879590200000004</v>
      </c>
      <c r="I29" s="61">
        <v>-0.35185451000000001</v>
      </c>
      <c r="J29" s="61">
        <v>-0.1</v>
      </c>
      <c r="K29" s="61">
        <v>0</v>
      </c>
      <c r="L29" s="61">
        <v>-0.1</v>
      </c>
      <c r="M29" s="61">
        <v>-0.45185450999999999</v>
      </c>
      <c r="N29" s="9"/>
      <c r="O29" s="43" t="s">
        <v>250</v>
      </c>
    </row>
    <row r="30" spans="1:16" s="3" customFormat="1" ht="14.5">
      <c r="A30" s="62"/>
      <c r="B30" s="16"/>
      <c r="C30" s="16"/>
      <c r="D30" s="16"/>
      <c r="E30" s="16"/>
      <c r="F30" s="16"/>
      <c r="G30" s="16"/>
      <c r="H30" s="16"/>
      <c r="I30" s="16"/>
      <c r="J30" s="16"/>
      <c r="K30" s="16"/>
      <c r="L30" s="16"/>
      <c r="M30" s="16"/>
      <c r="N30" s="9"/>
      <c r="O30" s="63"/>
    </row>
    <row r="31" spans="1:16" s="3" customFormat="1" ht="14.5">
      <c r="A31" s="78" t="s">
        <v>251</v>
      </c>
      <c r="B31" s="59" t="s">
        <v>34</v>
      </c>
      <c r="C31" s="59">
        <v>3</v>
      </c>
      <c r="D31" s="61">
        <f>IFERROR(D22+D29,0)</f>
        <v>-0.24817835999999893</v>
      </c>
      <c r="E31" s="61">
        <f t="shared" ref="E31:F31" si="7">IFERROR(E22+E29,0)</f>
        <v>0.23784109317573576</v>
      </c>
      <c r="F31" s="61">
        <f t="shared" si="7"/>
        <v>0</v>
      </c>
      <c r="G31" s="61">
        <f t="shared" ref="G31" si="8">IFERROR(E31-F31,0)</f>
        <v>0.23784109317573576</v>
      </c>
      <c r="H31" s="61">
        <f t="shared" ref="H31" si="9">IFERROR(D31+G31,0)</f>
        <v>-1.0337266824263169E-2</v>
      </c>
      <c r="I31" s="61">
        <v>6.3580609999999982E-2</v>
      </c>
      <c r="J31" s="61">
        <v>0.11234025000000028</v>
      </c>
      <c r="K31" s="61">
        <v>0</v>
      </c>
      <c r="L31" s="61">
        <v>0.11234025000000028</v>
      </c>
      <c r="M31" s="61">
        <v>0.17592086000000026</v>
      </c>
      <c r="N31" s="9"/>
      <c r="O31" s="43" t="s">
        <v>252</v>
      </c>
    </row>
    <row r="32" spans="1:16" s="3" customFormat="1" ht="14.5">
      <c r="A32" s="62"/>
      <c r="B32" s="16"/>
      <c r="C32" s="16"/>
      <c r="D32" s="16"/>
      <c r="E32" s="16"/>
      <c r="F32" s="16"/>
      <c r="G32" s="16"/>
      <c r="H32" s="16"/>
      <c r="I32" s="16"/>
      <c r="J32" s="16"/>
      <c r="K32" s="16"/>
      <c r="L32" s="16"/>
      <c r="M32" s="16"/>
      <c r="N32" s="64"/>
      <c r="O32" s="65"/>
      <c r="P32" s="66"/>
    </row>
    <row r="33" spans="1:16" s="3" customFormat="1" ht="14.5">
      <c r="A33" s="36" t="s">
        <v>253</v>
      </c>
      <c r="B33" s="16"/>
      <c r="C33" s="16"/>
      <c r="D33" s="16"/>
      <c r="E33" s="16"/>
      <c r="F33" s="16"/>
      <c r="G33" s="16"/>
      <c r="H33" s="16"/>
      <c r="I33" s="16"/>
      <c r="J33" s="16"/>
      <c r="K33" s="16"/>
      <c r="L33" s="16"/>
      <c r="M33" s="16"/>
      <c r="N33" s="64"/>
      <c r="O33" s="65"/>
      <c r="P33" s="66"/>
    </row>
    <row r="34" spans="1:16" s="3" customFormat="1" ht="14.5">
      <c r="A34" s="78" t="s">
        <v>254</v>
      </c>
      <c r="B34" s="59" t="s">
        <v>34</v>
      </c>
      <c r="C34" s="59">
        <v>3</v>
      </c>
      <c r="D34" s="60"/>
      <c r="E34" s="60"/>
      <c r="F34" s="60"/>
      <c r="G34" s="61">
        <f>IFERROR(E34-F34,0)</f>
        <v>0</v>
      </c>
      <c r="H34" s="61">
        <f>IFERROR(D34+G34,0)</f>
        <v>0</v>
      </c>
      <c r="I34" s="60"/>
      <c r="J34" s="60"/>
      <c r="K34" s="60"/>
      <c r="L34" s="61">
        <v>0</v>
      </c>
      <c r="M34" s="61">
        <v>0</v>
      </c>
      <c r="N34" s="64"/>
      <c r="O34" s="43" t="s">
        <v>255</v>
      </c>
      <c r="P34" s="66"/>
    </row>
    <row r="35" spans="1:16" s="3" customFormat="1" ht="14.5">
      <c r="A35" s="78" t="s">
        <v>256</v>
      </c>
      <c r="B35" s="59" t="s">
        <v>34</v>
      </c>
      <c r="C35" s="59">
        <v>3</v>
      </c>
      <c r="D35" s="60"/>
      <c r="E35" s="60"/>
      <c r="F35" s="60"/>
      <c r="G35" s="61">
        <f t="shared" ref="G35:G37" si="10">IFERROR(E35-F35,0)</f>
        <v>0</v>
      </c>
      <c r="H35" s="61">
        <f t="shared" ref="H35:H37" si="11">IFERROR(D35+G35,0)</f>
        <v>0</v>
      </c>
      <c r="I35" s="60"/>
      <c r="J35" s="60"/>
      <c r="K35" s="60"/>
      <c r="L35" s="61">
        <v>0</v>
      </c>
      <c r="M35" s="61">
        <v>0</v>
      </c>
      <c r="N35" s="64"/>
      <c r="O35" s="43" t="s">
        <v>257</v>
      </c>
      <c r="P35" s="66"/>
    </row>
    <row r="36" spans="1:16" ht="14.5">
      <c r="A36" s="78" t="s">
        <v>258</v>
      </c>
      <c r="B36" s="59" t="s">
        <v>34</v>
      </c>
      <c r="C36" s="59">
        <v>3</v>
      </c>
      <c r="D36" s="60"/>
      <c r="E36" s="60"/>
      <c r="F36" s="60"/>
      <c r="G36" s="61">
        <f t="shared" si="10"/>
        <v>0</v>
      </c>
      <c r="H36" s="61">
        <f t="shared" si="11"/>
        <v>0</v>
      </c>
      <c r="I36" s="60">
        <v>9.9999999999999995E-7</v>
      </c>
      <c r="J36" s="60"/>
      <c r="K36" s="60"/>
      <c r="L36" s="61">
        <v>0</v>
      </c>
      <c r="M36" s="61">
        <v>9.9999999999999995E-7</v>
      </c>
      <c r="N36" s="64"/>
      <c r="O36" s="43" t="s">
        <v>259</v>
      </c>
      <c r="P36" s="66"/>
    </row>
    <row r="37" spans="1:16" ht="14.5">
      <c r="A37" s="78" t="s">
        <v>260</v>
      </c>
      <c r="B37" s="59" t="s">
        <v>34</v>
      </c>
      <c r="C37" s="59">
        <v>3</v>
      </c>
      <c r="D37" s="61">
        <f>IFERROR(SUM(D34:D36),0)</f>
        <v>0</v>
      </c>
      <c r="E37" s="61">
        <f t="shared" ref="E37:F37" si="12">IFERROR(SUM(E34:E36),0)</f>
        <v>0</v>
      </c>
      <c r="F37" s="61">
        <f t="shared" si="12"/>
        <v>0</v>
      </c>
      <c r="G37" s="61">
        <f t="shared" si="10"/>
        <v>0</v>
      </c>
      <c r="H37" s="61">
        <f t="shared" si="11"/>
        <v>0</v>
      </c>
      <c r="I37" s="61">
        <v>9.9999999999999995E-7</v>
      </c>
      <c r="J37" s="61">
        <v>0</v>
      </c>
      <c r="K37" s="61">
        <v>0</v>
      </c>
      <c r="L37" s="61">
        <v>0</v>
      </c>
      <c r="M37" s="61">
        <v>9.9999999999999995E-7</v>
      </c>
      <c r="N37" s="64"/>
      <c r="O37" s="43" t="s">
        <v>261</v>
      </c>
      <c r="P37" s="66"/>
    </row>
    <row r="38" spans="1:16" ht="14.5">
      <c r="A38" s="62"/>
      <c r="B38" s="16"/>
      <c r="C38" s="16"/>
      <c r="D38" s="16"/>
      <c r="E38" s="16"/>
      <c r="F38" s="16"/>
      <c r="G38" s="16"/>
      <c r="H38" s="16"/>
      <c r="I38" s="16"/>
      <c r="J38" s="16"/>
      <c r="K38" s="16"/>
      <c r="L38" s="16"/>
      <c r="M38" s="16"/>
      <c r="N38" s="64"/>
      <c r="O38" s="65"/>
      <c r="P38" s="66"/>
    </row>
    <row r="39" spans="1:16" ht="14.5">
      <c r="A39" s="78" t="s">
        <v>262</v>
      </c>
      <c r="B39" s="59" t="s">
        <v>34</v>
      </c>
      <c r="C39" s="59">
        <v>3</v>
      </c>
      <c r="D39" s="61">
        <f>IFERROR(D31+D37,0)</f>
        <v>-0.24817835999999893</v>
      </c>
      <c r="E39" s="61">
        <f t="shared" ref="E39:F39" si="13">IFERROR(E31+E37,0)</f>
        <v>0.23784109317573576</v>
      </c>
      <c r="F39" s="61">
        <f t="shared" si="13"/>
        <v>0</v>
      </c>
      <c r="G39" s="61">
        <f>IFERROR(E39-F39,0)</f>
        <v>0.23784109317573576</v>
      </c>
      <c r="H39" s="61">
        <f>IFERROR(D39+G39,0)</f>
        <v>-1.0337266824263169E-2</v>
      </c>
      <c r="I39" s="61">
        <v>6.3581609999999983E-2</v>
      </c>
      <c r="J39" s="61">
        <v>0.11234025000000028</v>
      </c>
      <c r="K39" s="61">
        <v>0</v>
      </c>
      <c r="L39" s="61">
        <v>0.11234025000000028</v>
      </c>
      <c r="M39" s="61">
        <v>0.17592186000000026</v>
      </c>
      <c r="N39" s="64"/>
      <c r="O39" s="43" t="s">
        <v>263</v>
      </c>
      <c r="P39" s="66"/>
    </row>
    <row r="40" spans="1:16" ht="14.5">
      <c r="A40" s="62"/>
      <c r="B40" s="16"/>
      <c r="C40" s="16"/>
      <c r="D40" s="16"/>
      <c r="E40" s="16"/>
      <c r="F40" s="16"/>
      <c r="G40" s="16"/>
      <c r="H40" s="16"/>
      <c r="I40" s="16"/>
      <c r="J40" s="16"/>
      <c r="K40" s="16"/>
      <c r="L40" s="16"/>
      <c r="M40" s="16"/>
      <c r="N40" s="64"/>
      <c r="O40" s="65"/>
      <c r="P40" s="66"/>
    </row>
    <row r="42" spans="1:16">
      <c r="E42" s="90"/>
    </row>
    <row r="43" spans="1:16">
      <c r="M43" s="90">
        <f>(0.239299-0.063402)-M39</f>
        <v>-2.486000000023747E-5</v>
      </c>
    </row>
    <row r="44" spans="1:16">
      <c r="E44" s="90"/>
    </row>
  </sheetData>
  <mergeCells count="12">
    <mergeCell ref="O6:O8"/>
    <mergeCell ref="A6:A8"/>
    <mergeCell ref="B6:B8"/>
    <mergeCell ref="C6:C8"/>
    <mergeCell ref="D7:D8"/>
    <mergeCell ref="E7:G7"/>
    <mergeCell ref="H7:H8"/>
    <mergeCell ref="D6:H6"/>
    <mergeCell ref="I7:I8"/>
    <mergeCell ref="J7:L7"/>
    <mergeCell ref="M7:M8"/>
    <mergeCell ref="I6:M6"/>
  </mergeCells>
  <pageMargins left="0.7" right="0.7" top="0.75" bottom="0.75" header="0.3" footer="0.3"/>
  <pageSetup paperSize="8" scale="72"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pageSetUpPr fitToPage="1"/>
  </sheetPr>
  <dimension ref="A1:K28"/>
  <sheetViews>
    <sheetView workbookViewId="0">
      <selection activeCell="E14" sqref="E14"/>
    </sheetView>
  </sheetViews>
  <sheetFormatPr defaultColWidth="9" defaultRowHeight="14"/>
  <cols>
    <col min="1" max="1" width="40.58203125" style="2" customWidth="1"/>
    <col min="2" max="3" width="9.33203125" style="2" customWidth="1"/>
    <col min="4" max="8" width="9.5" style="2" customWidth="1"/>
    <col min="9" max="9" width="1.33203125" style="2" customWidth="1"/>
    <col min="10" max="10" width="8.33203125" style="2" customWidth="1"/>
    <col min="11" max="11" width="1.83203125" style="2" customWidth="1"/>
    <col min="12" max="16384" width="9" style="2"/>
  </cols>
  <sheetData>
    <row r="1" spans="1:10" ht="35.5">
      <c r="A1" s="35" t="s">
        <v>264</v>
      </c>
      <c r="B1" s="35"/>
      <c r="C1" s="35"/>
    </row>
    <row r="3" spans="1:10" s="3" customFormat="1" ht="19.5">
      <c r="A3" s="34" t="s">
        <v>265</v>
      </c>
      <c r="B3" s="34"/>
      <c r="C3" s="34"/>
      <c r="D3" s="34"/>
      <c r="E3" s="34"/>
      <c r="F3" s="34"/>
      <c r="G3" s="34"/>
      <c r="H3" s="56" t="str">
        <f>Cover!C13</f>
        <v>ESP Water Limited</v>
      </c>
      <c r="I3" s="57"/>
      <c r="J3" s="57"/>
    </row>
    <row r="4" spans="1:10" s="3" customFormat="1" ht="19.5">
      <c r="A4" s="6"/>
      <c r="B4" s="6"/>
      <c r="C4" s="6"/>
      <c r="D4" s="6"/>
      <c r="E4" s="6"/>
      <c r="F4" s="6"/>
      <c r="G4" s="6"/>
      <c r="H4" s="6"/>
      <c r="J4" s="5"/>
    </row>
    <row r="5" spans="1:10" s="3" customFormat="1" ht="14.5">
      <c r="A5" s="22">
        <v>1</v>
      </c>
      <c r="B5" s="22"/>
      <c r="C5" s="22"/>
      <c r="D5" s="22">
        <v>2</v>
      </c>
      <c r="E5" s="22">
        <v>3</v>
      </c>
      <c r="F5" s="22">
        <v>4</v>
      </c>
      <c r="G5" s="22">
        <v>5</v>
      </c>
      <c r="H5" s="22">
        <v>6</v>
      </c>
      <c r="I5" s="22"/>
      <c r="J5" s="22"/>
    </row>
    <row r="6" spans="1:10" s="8" customFormat="1" ht="15.5">
      <c r="A6" s="125" t="s">
        <v>23</v>
      </c>
      <c r="B6" s="128" t="s">
        <v>24</v>
      </c>
      <c r="C6" s="128" t="s">
        <v>25</v>
      </c>
      <c r="D6" s="99" t="s">
        <v>266</v>
      </c>
      <c r="E6" s="99" t="s">
        <v>267</v>
      </c>
      <c r="F6" s="99" t="s">
        <v>268</v>
      </c>
      <c r="G6" s="99"/>
      <c r="H6" s="99" t="s">
        <v>31</v>
      </c>
      <c r="I6" s="7"/>
      <c r="J6" s="123" t="s">
        <v>28</v>
      </c>
    </row>
    <row r="7" spans="1:10" s="8" customFormat="1" ht="15.5">
      <c r="A7" s="125"/>
      <c r="B7" s="128"/>
      <c r="C7" s="128"/>
      <c r="D7" s="99"/>
      <c r="E7" s="99"/>
      <c r="F7" s="74" t="s">
        <v>269</v>
      </c>
      <c r="G7" s="74" t="s">
        <v>270</v>
      </c>
      <c r="H7" s="99"/>
      <c r="I7" s="7"/>
      <c r="J7" s="124"/>
    </row>
    <row r="8" spans="1:10" s="3" customFormat="1" ht="14.5">
      <c r="A8" s="10"/>
      <c r="B8" s="10"/>
      <c r="C8" s="10"/>
      <c r="D8" s="9"/>
      <c r="E8" s="9"/>
      <c r="F8" s="9"/>
      <c r="G8" s="9"/>
      <c r="H8" s="9"/>
      <c r="I8" s="9"/>
    </row>
    <row r="9" spans="1:10" s="3" customFormat="1" ht="14.5">
      <c r="A9" s="36" t="s">
        <v>271</v>
      </c>
      <c r="B9" s="10"/>
      <c r="C9" s="10"/>
      <c r="D9" s="4"/>
      <c r="E9" s="4"/>
      <c r="F9" s="4"/>
      <c r="G9" s="4"/>
      <c r="H9" s="4"/>
      <c r="I9" s="9"/>
    </row>
    <row r="10" spans="1:10" s="3" customFormat="1" ht="14.5">
      <c r="A10" s="78" t="s">
        <v>272</v>
      </c>
      <c r="B10" s="59" t="s">
        <v>34</v>
      </c>
      <c r="C10" s="59">
        <v>3</v>
      </c>
      <c r="D10" s="60"/>
      <c r="E10" s="60"/>
      <c r="F10" s="60"/>
      <c r="G10" s="60"/>
      <c r="H10" s="61">
        <f>SUM(D10:G10)</f>
        <v>0</v>
      </c>
      <c r="I10" s="9"/>
      <c r="J10" s="43" t="s">
        <v>273</v>
      </c>
    </row>
    <row r="11" spans="1:10" s="3" customFormat="1" ht="14.5">
      <c r="A11" s="78" t="s">
        <v>202</v>
      </c>
      <c r="B11" s="59" t="s">
        <v>34</v>
      </c>
      <c r="C11" s="59">
        <v>3</v>
      </c>
      <c r="D11" s="60"/>
      <c r="E11" s="60"/>
      <c r="F11" s="60"/>
      <c r="G11" s="60"/>
      <c r="H11" s="61">
        <f>SUM(D11:G11)</f>
        <v>0</v>
      </c>
      <c r="I11" s="9"/>
      <c r="J11" s="43" t="s">
        <v>274</v>
      </c>
    </row>
    <row r="12" spans="1:10" s="3" customFormat="1" ht="14.5">
      <c r="A12" s="78" t="s">
        <v>275</v>
      </c>
      <c r="B12" s="59" t="s">
        <v>34</v>
      </c>
      <c r="C12" s="59">
        <v>3</v>
      </c>
      <c r="D12" s="61">
        <f>SUM(D10:D11)</f>
        <v>0</v>
      </c>
      <c r="E12" s="61">
        <f t="shared" ref="E12:G12" si="0">SUM(E10:E11)</f>
        <v>0</v>
      </c>
      <c r="F12" s="61">
        <f t="shared" si="0"/>
        <v>0</v>
      </c>
      <c r="G12" s="61">
        <f t="shared" si="0"/>
        <v>0</v>
      </c>
      <c r="H12" s="61">
        <f>SUM(H10:H11)</f>
        <v>0</v>
      </c>
      <c r="I12" s="9"/>
      <c r="J12" s="43" t="s">
        <v>276</v>
      </c>
    </row>
    <row r="13" spans="1:10" s="3" customFormat="1" ht="14.5">
      <c r="A13" s="78" t="s">
        <v>277</v>
      </c>
      <c r="B13" s="59" t="s">
        <v>34</v>
      </c>
      <c r="C13" s="59">
        <v>3</v>
      </c>
      <c r="D13" s="60"/>
      <c r="E13" s="60"/>
      <c r="F13" s="60"/>
      <c r="G13" s="60"/>
      <c r="H13" s="61">
        <f>SUM(D13:G13)</f>
        <v>0</v>
      </c>
      <c r="I13" s="9"/>
      <c r="J13" s="43" t="s">
        <v>278</v>
      </c>
    </row>
    <row r="14" spans="1:10" s="3" customFormat="1" ht="14.5">
      <c r="A14" s="78" t="s">
        <v>279</v>
      </c>
      <c r="B14" s="59" t="s">
        <v>34</v>
      </c>
      <c r="C14" s="59">
        <v>3</v>
      </c>
      <c r="D14" s="60"/>
      <c r="E14" s="60">
        <v>0.36049999999999999</v>
      </c>
      <c r="F14" s="60"/>
      <c r="G14" s="60"/>
      <c r="H14" s="61">
        <f>SUM(D14:G14)</f>
        <v>0.36049999999999999</v>
      </c>
      <c r="I14" s="9"/>
      <c r="J14" s="43" t="s">
        <v>280</v>
      </c>
    </row>
    <row r="15" spans="1:10" s="3" customFormat="1" ht="14.5">
      <c r="A15" s="78" t="s">
        <v>281</v>
      </c>
      <c r="B15" s="59" t="s">
        <v>34</v>
      </c>
      <c r="C15" s="59">
        <v>3</v>
      </c>
      <c r="D15" s="61">
        <f>SUM(D12:D14)</f>
        <v>0</v>
      </c>
      <c r="E15" s="61">
        <f t="shared" ref="E15:G15" si="1">SUM(E12:E14)</f>
        <v>0.36049999999999999</v>
      </c>
      <c r="F15" s="61">
        <f t="shared" si="1"/>
        <v>0</v>
      </c>
      <c r="G15" s="61">
        <f t="shared" si="1"/>
        <v>0</v>
      </c>
      <c r="H15" s="61">
        <f>SUM(H12:H14)</f>
        <v>0.36049999999999999</v>
      </c>
      <c r="I15" s="9"/>
      <c r="J15" s="43" t="s">
        <v>282</v>
      </c>
    </row>
    <row r="16" spans="1:10" s="3" customFormat="1" ht="14.5">
      <c r="A16" s="62"/>
      <c r="B16" s="16"/>
      <c r="C16" s="16"/>
      <c r="D16" s="16"/>
      <c r="E16" s="16"/>
      <c r="F16" s="16"/>
      <c r="G16" s="16"/>
      <c r="H16" s="16"/>
      <c r="I16" s="9"/>
      <c r="J16" s="63"/>
    </row>
    <row r="17" spans="1:11" s="3" customFormat="1" ht="25.5" customHeight="1">
      <c r="A17" s="75" t="s">
        <v>23</v>
      </c>
      <c r="B17" s="16"/>
      <c r="C17" s="16"/>
      <c r="D17" s="74" t="s">
        <v>283</v>
      </c>
      <c r="E17" s="74" t="s">
        <v>284</v>
      </c>
      <c r="F17" s="74" t="s">
        <v>285</v>
      </c>
      <c r="G17" s="74" t="s">
        <v>286</v>
      </c>
      <c r="H17" s="74" t="s">
        <v>287</v>
      </c>
      <c r="I17" s="7"/>
      <c r="J17" s="123" t="s">
        <v>28</v>
      </c>
    </row>
    <row r="18" spans="1:11" s="3" customFormat="1" ht="15.5">
      <c r="A18" s="75" t="s">
        <v>24</v>
      </c>
      <c r="B18" s="16"/>
      <c r="C18" s="16"/>
      <c r="D18" s="74" t="s">
        <v>34</v>
      </c>
      <c r="E18" s="74" t="s">
        <v>34</v>
      </c>
      <c r="F18" s="74" t="s">
        <v>34</v>
      </c>
      <c r="G18" s="74" t="s">
        <v>288</v>
      </c>
      <c r="H18" s="74" t="s">
        <v>289</v>
      </c>
      <c r="I18" s="7"/>
      <c r="J18" s="127"/>
    </row>
    <row r="19" spans="1:11" s="3" customFormat="1" ht="15.5">
      <c r="A19" s="75" t="s">
        <v>25</v>
      </c>
      <c r="B19" s="16"/>
      <c r="C19" s="16"/>
      <c r="D19" s="74">
        <v>3</v>
      </c>
      <c r="E19" s="74">
        <v>3</v>
      </c>
      <c r="F19" s="74">
        <v>3</v>
      </c>
      <c r="G19" s="74">
        <v>2</v>
      </c>
      <c r="H19" s="74">
        <v>0</v>
      </c>
      <c r="I19" s="7"/>
      <c r="J19" s="124"/>
    </row>
    <row r="20" spans="1:11" s="3" customFormat="1" ht="14.5">
      <c r="A20" s="62"/>
      <c r="B20" s="16"/>
      <c r="C20" s="16"/>
      <c r="D20" s="16"/>
      <c r="E20" s="16"/>
      <c r="F20" s="16"/>
      <c r="G20" s="16"/>
      <c r="H20" s="16"/>
      <c r="I20" s="9"/>
      <c r="J20" s="63"/>
    </row>
    <row r="21" spans="1:11" s="3" customFormat="1" ht="14.5">
      <c r="A21" s="36" t="s">
        <v>290</v>
      </c>
      <c r="B21" s="16"/>
      <c r="C21" s="16"/>
      <c r="D21" s="16"/>
      <c r="E21" s="16"/>
      <c r="F21" s="16"/>
      <c r="G21" s="16"/>
      <c r="H21" s="16"/>
      <c r="I21" s="9"/>
      <c r="J21" s="63"/>
    </row>
    <row r="22" spans="1:11" s="3" customFormat="1" ht="14.5">
      <c r="A22" s="37"/>
      <c r="B22" s="16"/>
      <c r="C22" s="16"/>
      <c r="D22" s="60"/>
      <c r="E22" s="60"/>
      <c r="F22" s="61">
        <f>D22+E22</f>
        <v>0</v>
      </c>
      <c r="G22" s="79"/>
      <c r="H22" s="80"/>
      <c r="I22" s="9"/>
      <c r="J22" s="43" t="s">
        <v>291</v>
      </c>
    </row>
    <row r="23" spans="1:11" s="3" customFormat="1" ht="14.5">
      <c r="A23" s="37"/>
      <c r="B23" s="16"/>
      <c r="C23" s="16"/>
      <c r="D23" s="60"/>
      <c r="E23" s="60"/>
      <c r="F23" s="61">
        <f t="shared" ref="F23:F26" si="2">D23+E23</f>
        <v>0</v>
      </c>
      <c r="G23" s="79"/>
      <c r="H23" s="80"/>
      <c r="I23" s="9"/>
      <c r="J23" s="43" t="s">
        <v>292</v>
      </c>
    </row>
    <row r="24" spans="1:11" s="3" customFormat="1" ht="14.5">
      <c r="A24" s="37"/>
      <c r="B24" s="16"/>
      <c r="C24" s="16"/>
      <c r="D24" s="60"/>
      <c r="E24" s="60"/>
      <c r="F24" s="61">
        <f t="shared" si="2"/>
        <v>0</v>
      </c>
      <c r="G24" s="79"/>
      <c r="H24" s="80"/>
      <c r="I24" s="9"/>
      <c r="J24" s="43" t="s">
        <v>293</v>
      </c>
    </row>
    <row r="25" spans="1:11" s="3" customFormat="1" ht="14.5">
      <c r="A25" s="37"/>
      <c r="B25" s="16"/>
      <c r="C25" s="16"/>
      <c r="D25" s="60"/>
      <c r="E25" s="60"/>
      <c r="F25" s="61">
        <f t="shared" si="2"/>
        <v>0</v>
      </c>
      <c r="G25" s="79"/>
      <c r="H25" s="80"/>
      <c r="I25" s="9"/>
      <c r="J25" s="43" t="s">
        <v>294</v>
      </c>
    </row>
    <row r="26" spans="1:11" s="3" customFormat="1" ht="14.5">
      <c r="A26" s="37"/>
      <c r="B26" s="16"/>
      <c r="C26" s="16"/>
      <c r="D26" s="60"/>
      <c r="E26" s="60"/>
      <c r="F26" s="61">
        <f t="shared" si="2"/>
        <v>0</v>
      </c>
      <c r="G26" s="79"/>
      <c r="H26" s="80"/>
      <c r="I26" s="9"/>
      <c r="J26" s="43" t="s">
        <v>295</v>
      </c>
    </row>
    <row r="27" spans="1:11" s="3" customFormat="1" ht="14.5">
      <c r="A27" s="78" t="s">
        <v>31</v>
      </c>
      <c r="B27" s="16"/>
      <c r="C27" s="16"/>
      <c r="D27" s="61">
        <f>SUM(D22:D26)</f>
        <v>0</v>
      </c>
      <c r="E27" s="61">
        <f t="shared" ref="E27:F27" si="3">SUM(E22:E26)</f>
        <v>0</v>
      </c>
      <c r="F27" s="61">
        <f t="shared" si="3"/>
        <v>0</v>
      </c>
      <c r="G27" s="16"/>
      <c r="H27" s="16"/>
      <c r="I27" s="9"/>
      <c r="J27" s="43" t="s">
        <v>296</v>
      </c>
    </row>
    <row r="28" spans="1:11" s="3" customFormat="1" ht="14.5">
      <c r="A28" s="62"/>
      <c r="B28" s="16"/>
      <c r="C28" s="16"/>
      <c r="D28" s="16"/>
      <c r="E28" s="16"/>
      <c r="F28" s="16"/>
      <c r="G28" s="16"/>
      <c r="H28" s="16"/>
      <c r="I28" s="64"/>
      <c r="J28" s="65"/>
      <c r="K28" s="66"/>
    </row>
  </sheetData>
  <mergeCells count="9">
    <mergeCell ref="J17:J19"/>
    <mergeCell ref="A6:A7"/>
    <mergeCell ref="B6:B7"/>
    <mergeCell ref="C6:C7"/>
    <mergeCell ref="D6:D7"/>
    <mergeCell ref="J6:J7"/>
    <mergeCell ref="H6:H7"/>
    <mergeCell ref="F6:G6"/>
    <mergeCell ref="E6:E7"/>
  </mergeCells>
  <pageMargins left="0.7" right="0.7" top="0.75" bottom="0.75" header="0.3" footer="0.3"/>
  <pageSetup paperSize="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pageSetUpPr fitToPage="1"/>
  </sheetPr>
  <dimension ref="A1:H17"/>
  <sheetViews>
    <sheetView workbookViewId="0">
      <selection activeCell="I9" sqref="I9"/>
    </sheetView>
  </sheetViews>
  <sheetFormatPr defaultColWidth="9" defaultRowHeight="14"/>
  <cols>
    <col min="1" max="5" width="18.58203125" style="2" customWidth="1"/>
    <col min="6" max="6" width="1.33203125" style="2" customWidth="1"/>
    <col min="7" max="7" width="8.33203125" style="2" customWidth="1"/>
    <col min="8" max="8" width="1.83203125" style="2" customWidth="1"/>
    <col min="9" max="16384" width="9" style="2"/>
  </cols>
  <sheetData>
    <row r="1" spans="1:8" ht="35.5">
      <c r="A1" s="35" t="s">
        <v>15</v>
      </c>
      <c r="B1" s="35"/>
      <c r="C1" s="35"/>
    </row>
    <row r="3" spans="1:8" s="3" customFormat="1" ht="19.5">
      <c r="A3" s="34" t="s">
        <v>15</v>
      </c>
      <c r="B3" s="34"/>
      <c r="C3" s="34"/>
      <c r="D3" s="34"/>
      <c r="E3" s="56" t="str">
        <f>Cover!C13</f>
        <v>ESP Water Limited</v>
      </c>
      <c r="F3" s="57"/>
      <c r="G3" s="57"/>
    </row>
    <row r="4" spans="1:8" s="3" customFormat="1" ht="19.5">
      <c r="A4" s="6"/>
      <c r="B4" s="6"/>
      <c r="C4" s="6"/>
      <c r="D4" s="6"/>
      <c r="E4" s="6"/>
      <c r="G4" s="5"/>
    </row>
    <row r="5" spans="1:8" s="3" customFormat="1" ht="175.5" customHeight="1">
      <c r="A5" s="129" t="s">
        <v>297</v>
      </c>
      <c r="B5" s="130"/>
      <c r="C5" s="130"/>
      <c r="D5" s="130"/>
      <c r="E5" s="130"/>
      <c r="F5" s="20"/>
      <c r="G5" s="68"/>
      <c r="H5" s="20"/>
    </row>
    <row r="6" spans="1:8" s="3" customFormat="1" ht="14.5">
      <c r="A6" s="76"/>
      <c r="B6" s="77"/>
      <c r="C6" s="77"/>
      <c r="D6" s="77"/>
      <c r="E6" s="77"/>
      <c r="F6" s="20"/>
      <c r="G6" s="68"/>
      <c r="H6" s="20"/>
    </row>
    <row r="7" spans="1:8" s="8" customFormat="1" ht="26">
      <c r="A7" s="73" t="s">
        <v>298</v>
      </c>
      <c r="B7" s="75" t="s">
        <v>299</v>
      </c>
      <c r="C7" s="75" t="s">
        <v>300</v>
      </c>
      <c r="D7" s="74" t="s">
        <v>301</v>
      </c>
      <c r="E7" s="74" t="s">
        <v>302</v>
      </c>
      <c r="F7" s="19"/>
      <c r="G7" s="68"/>
      <c r="H7" s="20"/>
    </row>
    <row r="8" spans="1:8" s="3" customFormat="1" ht="39">
      <c r="A8" s="78" t="s">
        <v>303</v>
      </c>
      <c r="B8" s="78" t="s">
        <v>304</v>
      </c>
      <c r="C8" s="88">
        <v>70109000</v>
      </c>
      <c r="D8" s="78" t="s">
        <v>305</v>
      </c>
      <c r="E8" s="88">
        <v>763240</v>
      </c>
      <c r="F8" s="19"/>
      <c r="G8" s="68"/>
      <c r="H8" s="20"/>
    </row>
    <row r="9" spans="1:8" s="3" customFormat="1" ht="26">
      <c r="A9" s="78" t="s">
        <v>306</v>
      </c>
      <c r="B9" s="78" t="s">
        <v>307</v>
      </c>
      <c r="C9" s="88">
        <v>0</v>
      </c>
      <c r="D9" s="78" t="s">
        <v>308</v>
      </c>
      <c r="E9" s="88">
        <v>7134542</v>
      </c>
      <c r="F9" s="19"/>
      <c r="G9" s="68"/>
      <c r="H9" s="20"/>
    </row>
    <row r="10" spans="1:8" s="3" customFormat="1" ht="14.5">
      <c r="A10" s="78"/>
      <c r="B10" s="78"/>
      <c r="C10" s="88"/>
      <c r="D10" s="78"/>
      <c r="E10" s="88"/>
      <c r="F10" s="19"/>
      <c r="G10" s="68"/>
      <c r="H10" s="20"/>
    </row>
    <row r="11" spans="1:8" s="3" customFormat="1" ht="14.5">
      <c r="A11" s="69"/>
      <c r="B11" s="69"/>
      <c r="C11" s="69"/>
      <c r="D11" s="19"/>
      <c r="E11" s="19"/>
      <c r="F11" s="19"/>
      <c r="G11" s="20"/>
      <c r="H11" s="20"/>
    </row>
    <row r="12" spans="1:8" s="3" customFormat="1" ht="14.5">
      <c r="A12" s="69"/>
      <c r="B12" s="69"/>
      <c r="C12" s="69"/>
      <c r="D12" s="19"/>
      <c r="E12" s="19"/>
      <c r="F12" s="19"/>
      <c r="G12" s="20"/>
      <c r="H12" s="20"/>
    </row>
    <row r="13" spans="1:8" s="3" customFormat="1" ht="39">
      <c r="A13" s="75" t="s">
        <v>309</v>
      </c>
      <c r="B13" s="128" t="s">
        <v>310</v>
      </c>
      <c r="C13" s="128"/>
      <c r="D13" s="128"/>
      <c r="E13" s="74" t="s">
        <v>311</v>
      </c>
      <c r="F13" s="19"/>
      <c r="G13" s="20"/>
      <c r="H13" s="20"/>
    </row>
    <row r="14" spans="1:8" s="3" customFormat="1" ht="39">
      <c r="A14" s="78" t="s">
        <v>312</v>
      </c>
      <c r="B14" s="131" t="s">
        <v>313</v>
      </c>
      <c r="C14" s="131"/>
      <c r="D14" s="131"/>
      <c r="E14" s="78" t="s">
        <v>314</v>
      </c>
      <c r="F14" s="19"/>
      <c r="G14" s="20"/>
      <c r="H14" s="20"/>
    </row>
    <row r="15" spans="1:8" s="3" customFormat="1" ht="39">
      <c r="A15" s="78" t="s">
        <v>315</v>
      </c>
      <c r="B15" s="131" t="s">
        <v>313</v>
      </c>
      <c r="C15" s="131"/>
      <c r="D15" s="131"/>
      <c r="E15" s="78" t="s">
        <v>314</v>
      </c>
      <c r="F15" s="19"/>
      <c r="G15" s="20"/>
      <c r="H15" s="20"/>
    </row>
    <row r="16" spans="1:8" s="3" customFormat="1" ht="39">
      <c r="A16" s="78" t="s">
        <v>247</v>
      </c>
      <c r="B16" s="131" t="s">
        <v>313</v>
      </c>
      <c r="C16" s="131"/>
      <c r="D16" s="131"/>
      <c r="E16" s="78" t="s">
        <v>314</v>
      </c>
      <c r="F16" s="19"/>
      <c r="G16" s="20"/>
      <c r="H16" s="20"/>
    </row>
    <row r="17" spans="1:8" s="3" customFormat="1" ht="14.5">
      <c r="A17" s="69"/>
      <c r="B17" s="69"/>
      <c r="C17" s="69"/>
      <c r="D17" s="19"/>
      <c r="E17" s="19"/>
      <c r="F17" s="19"/>
      <c r="G17" s="20"/>
      <c r="H17" s="20"/>
    </row>
  </sheetData>
  <mergeCells count="5">
    <mergeCell ref="A5:E5"/>
    <mergeCell ref="B13:D13"/>
    <mergeCell ref="B14:D14"/>
    <mergeCell ref="B15:D15"/>
    <mergeCell ref="B16:D16"/>
  </mergeCells>
  <pageMargins left="0.7" right="0.7" top="0.75" bottom="0.75" header="0.3" footer="0.3"/>
  <pageSetup paperSize="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AZ101"/>
  <sheetViews>
    <sheetView topLeftCell="A79" zoomScaleNormal="100" workbookViewId="0">
      <selection activeCell="AR99" sqref="AR99"/>
    </sheetView>
  </sheetViews>
  <sheetFormatPr defaultColWidth="9" defaultRowHeight="14.25" customHeight="1"/>
  <cols>
    <col min="1" max="1" width="17.08203125" style="2" customWidth="1"/>
    <col min="2" max="2" width="23" style="2" customWidth="1"/>
    <col min="3" max="3" width="19.08203125" style="2" customWidth="1"/>
    <col min="4" max="4" width="24" style="2" customWidth="1"/>
    <col min="5" max="5" width="9.5" style="2" customWidth="1"/>
    <col min="6" max="6" width="1.83203125" style="2" customWidth="1"/>
    <col min="7" max="31" width="10.58203125" style="2" customWidth="1"/>
    <col min="32" max="32" width="12" style="2" bestFit="1" customWidth="1"/>
    <col min="33" max="50" width="10.58203125" style="2" customWidth="1"/>
    <col min="51" max="51" width="1.33203125" style="2" customWidth="1"/>
    <col min="52" max="52" width="8.33203125" style="2" customWidth="1"/>
    <col min="53" max="53" width="1.83203125" style="2" customWidth="1"/>
    <col min="54" max="16384" width="9" style="2"/>
  </cols>
  <sheetData>
    <row r="1" spans="1:52" ht="35.5">
      <c r="A1" s="35" t="s">
        <v>316</v>
      </c>
      <c r="B1" s="1"/>
      <c r="C1" s="1"/>
    </row>
    <row r="3" spans="1:52" s="3" customFormat="1" ht="19.5" customHeight="1">
      <c r="A3" s="34" t="s">
        <v>317</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56"/>
      <c r="AI3" s="56"/>
      <c r="AJ3" s="56"/>
      <c r="AK3" s="56"/>
      <c r="AL3" s="56"/>
      <c r="AM3" s="56"/>
      <c r="AN3" s="56"/>
      <c r="AO3" s="56"/>
      <c r="AP3" s="56"/>
      <c r="AQ3" s="56"/>
      <c r="AR3" s="56"/>
      <c r="AS3" s="56"/>
      <c r="AT3" s="56"/>
      <c r="AU3" s="56"/>
      <c r="AV3" s="56"/>
      <c r="AW3" s="56"/>
      <c r="AX3" s="56"/>
      <c r="AY3" s="57"/>
      <c r="AZ3" s="57"/>
    </row>
    <row r="4" spans="1:52" s="3" customFormat="1" ht="19.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Z4" s="5"/>
    </row>
    <row r="5" spans="1:52" s="3" customFormat="1" ht="14.5">
      <c r="A5" s="22">
        <v>1</v>
      </c>
      <c r="B5" s="22">
        <v>2</v>
      </c>
      <c r="C5" s="22">
        <v>3</v>
      </c>
      <c r="D5" s="22">
        <v>4</v>
      </c>
      <c r="E5" s="22">
        <v>5</v>
      </c>
      <c r="F5" s="22"/>
      <c r="G5" s="22">
        <v>6</v>
      </c>
      <c r="H5" s="22">
        <v>7</v>
      </c>
      <c r="I5" s="22">
        <v>8</v>
      </c>
      <c r="J5" s="22">
        <v>9</v>
      </c>
      <c r="K5" s="22">
        <v>10</v>
      </c>
      <c r="L5" s="22">
        <v>11</v>
      </c>
      <c r="M5" s="22">
        <v>12</v>
      </c>
      <c r="N5" s="22">
        <v>13</v>
      </c>
      <c r="O5" s="22">
        <v>14</v>
      </c>
      <c r="P5" s="22">
        <v>15</v>
      </c>
      <c r="Q5" s="22">
        <v>16</v>
      </c>
      <c r="R5" s="22">
        <v>17</v>
      </c>
      <c r="S5" s="22">
        <v>18</v>
      </c>
      <c r="T5" s="22">
        <v>19</v>
      </c>
      <c r="U5" s="22">
        <v>20</v>
      </c>
      <c r="V5" s="22">
        <v>21</v>
      </c>
      <c r="W5" s="22">
        <v>22</v>
      </c>
      <c r="X5" s="22">
        <v>23</v>
      </c>
      <c r="Y5" s="22">
        <v>24</v>
      </c>
      <c r="Z5" s="22">
        <v>25</v>
      </c>
      <c r="AA5" s="22">
        <v>26</v>
      </c>
      <c r="AB5" s="22">
        <v>27</v>
      </c>
      <c r="AC5" s="22">
        <v>28</v>
      </c>
      <c r="AD5" s="22">
        <v>29</v>
      </c>
      <c r="AE5" s="22">
        <v>30</v>
      </c>
      <c r="AF5" s="22">
        <v>31</v>
      </c>
      <c r="AG5" s="22">
        <v>32</v>
      </c>
      <c r="AH5" s="22">
        <v>33</v>
      </c>
      <c r="AI5" s="22">
        <v>34</v>
      </c>
      <c r="AJ5" s="22">
        <v>35</v>
      </c>
      <c r="AK5" s="22">
        <v>36</v>
      </c>
      <c r="AL5" s="22">
        <v>37</v>
      </c>
      <c r="AM5" s="22">
        <v>38</v>
      </c>
      <c r="AN5" s="22">
        <v>39</v>
      </c>
      <c r="AO5" s="22">
        <v>40</v>
      </c>
      <c r="AP5" s="22">
        <v>41</v>
      </c>
      <c r="AQ5" s="22">
        <v>42</v>
      </c>
      <c r="AR5" s="22">
        <v>43</v>
      </c>
      <c r="AS5" s="22">
        <v>44</v>
      </c>
      <c r="AT5" s="22">
        <v>45</v>
      </c>
      <c r="AU5" s="22">
        <v>46</v>
      </c>
      <c r="AV5" s="22">
        <v>47</v>
      </c>
      <c r="AW5" s="22">
        <v>48</v>
      </c>
      <c r="AX5" s="22">
        <v>49</v>
      </c>
      <c r="AY5" s="22"/>
      <c r="AZ5" s="22"/>
    </row>
    <row r="6" spans="1:52" s="8" customFormat="1" ht="16" customHeight="1">
      <c r="A6" s="142" t="s">
        <v>23</v>
      </c>
      <c r="B6" s="143"/>
      <c r="C6" s="143"/>
      <c r="D6" s="143"/>
      <c r="E6" s="144"/>
      <c r="F6" s="22"/>
      <c r="G6" s="99" t="s">
        <v>318</v>
      </c>
      <c r="H6" s="99"/>
      <c r="I6" s="99"/>
      <c r="J6" s="99"/>
      <c r="K6" s="99"/>
      <c r="L6" s="99"/>
      <c r="M6" s="99"/>
      <c r="N6" s="99"/>
      <c r="O6" s="99"/>
      <c r="P6" s="99"/>
      <c r="Q6" s="99"/>
      <c r="R6" s="99"/>
      <c r="S6" s="99"/>
      <c r="T6" s="99"/>
      <c r="U6" s="99"/>
      <c r="V6" s="99" t="s">
        <v>319</v>
      </c>
      <c r="W6" s="99"/>
      <c r="X6" s="99"/>
      <c r="Y6" s="101"/>
      <c r="Z6" s="99" t="s">
        <v>320</v>
      </c>
      <c r="AA6" s="99"/>
      <c r="AB6" s="99"/>
      <c r="AC6" s="99"/>
      <c r="AD6" s="99"/>
      <c r="AE6" s="99"/>
      <c r="AF6" s="99"/>
      <c r="AG6" s="132" t="s">
        <v>321</v>
      </c>
      <c r="AH6" s="133"/>
      <c r="AI6" s="133"/>
      <c r="AJ6" s="133"/>
      <c r="AK6" s="133"/>
      <c r="AL6" s="133"/>
      <c r="AM6" s="133"/>
      <c r="AN6" s="133"/>
      <c r="AO6" s="133"/>
      <c r="AP6" s="133"/>
      <c r="AQ6" s="133"/>
      <c r="AR6" s="99" t="s">
        <v>322</v>
      </c>
      <c r="AS6" s="99"/>
      <c r="AT6" s="99"/>
      <c r="AU6" s="99"/>
      <c r="AV6" s="99"/>
      <c r="AW6" s="99"/>
      <c r="AX6" s="99"/>
      <c r="AY6"/>
      <c r="AZ6" s="123" t="s">
        <v>28</v>
      </c>
    </row>
    <row r="7" spans="1:52" s="8" customFormat="1" ht="39">
      <c r="A7" s="145"/>
      <c r="B7" s="146"/>
      <c r="C7" s="146"/>
      <c r="D7" s="146"/>
      <c r="E7" s="147"/>
      <c r="F7" s="22"/>
      <c r="G7" s="99" t="s">
        <v>323</v>
      </c>
      <c r="H7" s="99"/>
      <c r="I7" s="99"/>
      <c r="J7" s="99"/>
      <c r="K7" s="99"/>
      <c r="L7" s="99" t="s">
        <v>324</v>
      </c>
      <c r="M7" s="99"/>
      <c r="N7" s="99"/>
      <c r="O7" s="99"/>
      <c r="P7" s="99"/>
      <c r="Q7" s="99" t="s">
        <v>325</v>
      </c>
      <c r="R7" s="99"/>
      <c r="S7" s="99"/>
      <c r="T7" s="99"/>
      <c r="U7" s="99"/>
      <c r="V7" s="99" t="s">
        <v>326</v>
      </c>
      <c r="W7" s="99"/>
      <c r="X7" s="99" t="s">
        <v>327</v>
      </c>
      <c r="Y7" s="101"/>
      <c r="Z7" s="99" t="s">
        <v>328</v>
      </c>
      <c r="AA7" s="99"/>
      <c r="AB7" s="99"/>
      <c r="AC7" s="99"/>
      <c r="AD7" s="99" t="s">
        <v>329</v>
      </c>
      <c r="AE7" s="99"/>
      <c r="AF7" s="99"/>
      <c r="AG7" s="103" t="s">
        <v>330</v>
      </c>
      <c r="AH7" s="99"/>
      <c r="AI7" s="99"/>
      <c r="AJ7" s="99"/>
      <c r="AK7" s="99"/>
      <c r="AL7" s="99"/>
      <c r="AM7" s="99"/>
      <c r="AN7" s="99"/>
      <c r="AO7" s="99" t="s">
        <v>331</v>
      </c>
      <c r="AP7" s="99"/>
      <c r="AQ7" s="99"/>
      <c r="AR7" s="99" t="s">
        <v>332</v>
      </c>
      <c r="AS7" s="99"/>
      <c r="AT7" s="99"/>
      <c r="AU7" s="99"/>
      <c r="AV7" s="99"/>
      <c r="AW7" s="99"/>
      <c r="AX7" s="74" t="s">
        <v>333</v>
      </c>
      <c r="AY7" s="7"/>
      <c r="AZ7" s="127"/>
    </row>
    <row r="8" spans="1:52" s="8" customFormat="1" ht="70.5" customHeight="1">
      <c r="A8" s="145"/>
      <c r="B8" s="146"/>
      <c r="C8" s="146"/>
      <c r="D8" s="146"/>
      <c r="E8" s="147"/>
      <c r="F8" s="22"/>
      <c r="G8" s="123" t="s">
        <v>334</v>
      </c>
      <c r="H8" s="123" t="s">
        <v>335</v>
      </c>
      <c r="I8" s="123" t="s">
        <v>336</v>
      </c>
      <c r="J8" s="123" t="s">
        <v>337</v>
      </c>
      <c r="K8" s="123" t="s">
        <v>338</v>
      </c>
      <c r="L8" s="123" t="s">
        <v>334</v>
      </c>
      <c r="M8" s="123" t="s">
        <v>335</v>
      </c>
      <c r="N8" s="123" t="s">
        <v>336</v>
      </c>
      <c r="O8" s="123" t="s">
        <v>337</v>
      </c>
      <c r="P8" s="123" t="s">
        <v>338</v>
      </c>
      <c r="Q8" s="123" t="s">
        <v>334</v>
      </c>
      <c r="R8" s="123" t="s">
        <v>335</v>
      </c>
      <c r="S8" s="123" t="s">
        <v>336</v>
      </c>
      <c r="T8" s="123" t="s">
        <v>337</v>
      </c>
      <c r="U8" s="123" t="s">
        <v>338</v>
      </c>
      <c r="V8" s="123" t="s">
        <v>29</v>
      </c>
      <c r="W8" s="123" t="s">
        <v>30</v>
      </c>
      <c r="X8" s="123" t="s">
        <v>29</v>
      </c>
      <c r="Y8" s="123" t="s">
        <v>30</v>
      </c>
      <c r="Z8" s="139" t="s">
        <v>339</v>
      </c>
      <c r="AA8" s="140"/>
      <c r="AB8" s="141"/>
      <c r="AC8" s="86" t="s">
        <v>340</v>
      </c>
      <c r="AD8" s="134" t="s">
        <v>341</v>
      </c>
      <c r="AE8" s="135"/>
      <c r="AF8" s="127" t="s">
        <v>342</v>
      </c>
      <c r="AG8" s="127" t="s">
        <v>343</v>
      </c>
      <c r="AH8" s="91" t="s">
        <v>344</v>
      </c>
      <c r="AI8" s="91" t="s">
        <v>345</v>
      </c>
      <c r="AJ8" s="91" t="s">
        <v>346</v>
      </c>
      <c r="AK8" s="91" t="s">
        <v>347</v>
      </c>
      <c r="AL8" s="91" t="s">
        <v>348</v>
      </c>
      <c r="AM8" s="91" t="s">
        <v>349</v>
      </c>
      <c r="AN8" s="91" t="s">
        <v>350</v>
      </c>
      <c r="AO8" s="91" t="s">
        <v>351</v>
      </c>
      <c r="AP8" s="91" t="s">
        <v>352</v>
      </c>
      <c r="AQ8" s="91" t="s">
        <v>353</v>
      </c>
      <c r="AR8" s="151" t="s">
        <v>354</v>
      </c>
      <c r="AS8" s="151" t="s">
        <v>355</v>
      </c>
      <c r="AT8" s="151" t="s">
        <v>356</v>
      </c>
      <c r="AU8" s="151" t="s">
        <v>357</v>
      </c>
      <c r="AV8" s="151" t="s">
        <v>358</v>
      </c>
      <c r="AW8" s="151" t="s">
        <v>359</v>
      </c>
      <c r="AX8" s="151" t="s">
        <v>360</v>
      </c>
      <c r="AY8" s="7"/>
      <c r="AZ8" s="127"/>
    </row>
    <row r="9" spans="1:52" s="8" customFormat="1" ht="15.5">
      <c r="A9" s="148"/>
      <c r="B9" s="149"/>
      <c r="C9" s="149"/>
      <c r="D9" s="149"/>
      <c r="E9" s="150"/>
      <c r="F9" s="22"/>
      <c r="G9" s="124"/>
      <c r="H9" s="124"/>
      <c r="I9" s="124"/>
      <c r="J9" s="124"/>
      <c r="K9" s="124"/>
      <c r="L9" s="124"/>
      <c r="M9" s="124"/>
      <c r="N9" s="124"/>
      <c r="O9" s="124"/>
      <c r="P9" s="124"/>
      <c r="Q9" s="124"/>
      <c r="R9" s="124"/>
      <c r="S9" s="124"/>
      <c r="T9" s="124"/>
      <c r="U9" s="124"/>
      <c r="V9" s="124"/>
      <c r="W9" s="124"/>
      <c r="X9" s="124"/>
      <c r="Y9" s="124"/>
      <c r="Z9" s="74" t="s">
        <v>361</v>
      </c>
      <c r="AA9" s="74" t="s">
        <v>362</v>
      </c>
      <c r="AB9" s="74" t="s">
        <v>363</v>
      </c>
      <c r="AC9" s="74" t="s">
        <v>364</v>
      </c>
      <c r="AD9" s="74" t="s">
        <v>362</v>
      </c>
      <c r="AE9" s="74" t="s">
        <v>363</v>
      </c>
      <c r="AF9" s="124"/>
      <c r="AG9" s="124"/>
      <c r="AH9" s="92"/>
      <c r="AI9" s="92"/>
      <c r="AJ9" s="92"/>
      <c r="AK9" s="92"/>
      <c r="AL9" s="92"/>
      <c r="AM9" s="92"/>
      <c r="AN9" s="92"/>
      <c r="AO9" s="92"/>
      <c r="AP9" s="92"/>
      <c r="AQ9" s="92"/>
      <c r="AR9" s="152"/>
      <c r="AS9" s="152"/>
      <c r="AT9" s="152"/>
      <c r="AU9" s="152"/>
      <c r="AV9" s="152"/>
      <c r="AW9" s="152"/>
      <c r="AX9" s="152"/>
      <c r="AY9" s="7"/>
      <c r="AZ9" s="127"/>
    </row>
    <row r="10" spans="1:52" s="3" customFormat="1" ht="14.5">
      <c r="A10" s="136" t="s">
        <v>24</v>
      </c>
      <c r="B10" s="137"/>
      <c r="C10" s="137"/>
      <c r="D10" s="137"/>
      <c r="E10" s="138"/>
      <c r="F10" s="22"/>
      <c r="G10" s="74" t="s">
        <v>365</v>
      </c>
      <c r="H10" s="74" t="s">
        <v>365</v>
      </c>
      <c r="I10" s="74" t="s">
        <v>365</v>
      </c>
      <c r="J10" s="74" t="s">
        <v>365</v>
      </c>
      <c r="K10" s="74" t="s">
        <v>365</v>
      </c>
      <c r="L10" s="74" t="s">
        <v>365</v>
      </c>
      <c r="M10" s="74" t="s">
        <v>365</v>
      </c>
      <c r="N10" s="74" t="s">
        <v>365</v>
      </c>
      <c r="O10" s="74" t="s">
        <v>365</v>
      </c>
      <c r="P10" s="74" t="s">
        <v>365</v>
      </c>
      <c r="Q10" s="74" t="s">
        <v>365</v>
      </c>
      <c r="R10" s="74" t="s">
        <v>365</v>
      </c>
      <c r="S10" s="74" t="s">
        <v>365</v>
      </c>
      <c r="T10" s="74" t="s">
        <v>365</v>
      </c>
      <c r="U10" s="74" t="s">
        <v>365</v>
      </c>
      <c r="V10" s="74" t="s">
        <v>366</v>
      </c>
      <c r="W10" s="74" t="s">
        <v>366</v>
      </c>
      <c r="X10" s="74" t="s">
        <v>366</v>
      </c>
      <c r="Y10" s="74" t="s">
        <v>366</v>
      </c>
      <c r="Z10" s="74" t="s">
        <v>367</v>
      </c>
      <c r="AA10" s="74" t="s">
        <v>367</v>
      </c>
      <c r="AB10" s="74" t="s">
        <v>367</v>
      </c>
      <c r="AC10" s="74" t="s">
        <v>367</v>
      </c>
      <c r="AD10" s="74" t="s">
        <v>367</v>
      </c>
      <c r="AE10" s="74" t="s">
        <v>367</v>
      </c>
      <c r="AF10" s="74" t="s">
        <v>367</v>
      </c>
      <c r="AG10" s="74" t="s">
        <v>368</v>
      </c>
      <c r="AH10" s="74" t="s">
        <v>368</v>
      </c>
      <c r="AI10" s="74" t="s">
        <v>368</v>
      </c>
      <c r="AJ10" s="74" t="s">
        <v>368</v>
      </c>
      <c r="AK10" s="74" t="s">
        <v>368</v>
      </c>
      <c r="AL10" s="74" t="s">
        <v>368</v>
      </c>
      <c r="AM10" s="74" t="s">
        <v>368</v>
      </c>
      <c r="AN10" s="74" t="s">
        <v>368</v>
      </c>
      <c r="AO10" s="74" t="s">
        <v>367</v>
      </c>
      <c r="AP10" s="74" t="s">
        <v>367</v>
      </c>
      <c r="AQ10" s="74" t="s">
        <v>367</v>
      </c>
      <c r="AR10" s="74" t="s">
        <v>368</v>
      </c>
      <c r="AS10" s="74" t="s">
        <v>368</v>
      </c>
      <c r="AT10" s="74" t="s">
        <v>368</v>
      </c>
      <c r="AU10" s="74" t="s">
        <v>368</v>
      </c>
      <c r="AV10" s="74" t="s">
        <v>368</v>
      </c>
      <c r="AW10" s="74" t="s">
        <v>368</v>
      </c>
      <c r="AX10" s="74" t="s">
        <v>367</v>
      </c>
      <c r="AY10" s="9"/>
      <c r="AZ10" s="127"/>
    </row>
    <row r="11" spans="1:52" s="3" customFormat="1" ht="14.5">
      <c r="A11" s="136" t="s">
        <v>25</v>
      </c>
      <c r="B11" s="137"/>
      <c r="C11" s="137"/>
      <c r="D11" s="137"/>
      <c r="E11" s="138"/>
      <c r="F11" s="22"/>
      <c r="G11" s="74">
        <v>3</v>
      </c>
      <c r="H11" s="74">
        <v>3</v>
      </c>
      <c r="I11" s="74">
        <v>3</v>
      </c>
      <c r="J11" s="74">
        <v>3</v>
      </c>
      <c r="K11" s="74">
        <v>3</v>
      </c>
      <c r="L11" s="74">
        <v>3</v>
      </c>
      <c r="M11" s="74">
        <v>3</v>
      </c>
      <c r="N11" s="74">
        <v>3</v>
      </c>
      <c r="O11" s="74">
        <v>3</v>
      </c>
      <c r="P11" s="74">
        <v>3</v>
      </c>
      <c r="Q11" s="74">
        <v>3</v>
      </c>
      <c r="R11" s="74">
        <v>3</v>
      </c>
      <c r="S11" s="74">
        <v>3</v>
      </c>
      <c r="T11" s="74">
        <v>3</v>
      </c>
      <c r="U11" s="74">
        <v>3</v>
      </c>
      <c r="V11" s="74">
        <v>2</v>
      </c>
      <c r="W11" s="74">
        <v>2</v>
      </c>
      <c r="X11" s="74">
        <v>2</v>
      </c>
      <c r="Y11" s="74">
        <v>2</v>
      </c>
      <c r="Z11" s="74">
        <v>0</v>
      </c>
      <c r="AA11" s="74">
        <v>0</v>
      </c>
      <c r="AB11" s="74">
        <v>0</v>
      </c>
      <c r="AC11" s="74">
        <v>0</v>
      </c>
      <c r="AD11" s="74">
        <v>0</v>
      </c>
      <c r="AE11" s="74">
        <v>0</v>
      </c>
      <c r="AF11" s="74">
        <v>0</v>
      </c>
      <c r="AG11" s="74">
        <v>1</v>
      </c>
      <c r="AH11" s="74">
        <v>1</v>
      </c>
      <c r="AI11" s="74">
        <v>1</v>
      </c>
      <c r="AJ11" s="74">
        <v>1</v>
      </c>
      <c r="AK11" s="74">
        <v>1</v>
      </c>
      <c r="AL11" s="74">
        <v>1</v>
      </c>
      <c r="AM11" s="74">
        <v>1</v>
      </c>
      <c r="AN11" s="74">
        <v>1</v>
      </c>
      <c r="AO11" s="74">
        <v>0</v>
      </c>
      <c r="AP11" s="74">
        <v>0</v>
      </c>
      <c r="AQ11" s="74">
        <v>0</v>
      </c>
      <c r="AR11" s="74">
        <v>1</v>
      </c>
      <c r="AS11" s="74">
        <v>1</v>
      </c>
      <c r="AT11" s="74">
        <v>1</v>
      </c>
      <c r="AU11" s="74">
        <v>1</v>
      </c>
      <c r="AV11" s="74">
        <v>1</v>
      </c>
      <c r="AW11" s="74">
        <v>1</v>
      </c>
      <c r="AX11" s="74">
        <v>0</v>
      </c>
      <c r="AY11" s="9"/>
      <c r="AZ11" s="124"/>
    </row>
    <row r="12" spans="1:52" s="3" customFormat="1" ht="14.5">
      <c r="A12" s="10"/>
      <c r="B12" s="10"/>
      <c r="C12" s="10"/>
      <c r="D12" s="9"/>
      <c r="E12" s="9"/>
      <c r="F12" s="22"/>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row>
    <row r="13" spans="1:52" s="3" customFormat="1" ht="5.5" customHeight="1">
      <c r="A13" s="36" t="s">
        <v>369</v>
      </c>
      <c r="B13" s="36" t="s">
        <v>370</v>
      </c>
      <c r="C13" s="36" t="s">
        <v>371</v>
      </c>
      <c r="D13" s="36" t="s">
        <v>372</v>
      </c>
      <c r="E13" s="36" t="s">
        <v>373</v>
      </c>
      <c r="F13" s="22"/>
      <c r="G13" s="4"/>
      <c r="H13" s="9"/>
      <c r="I13" s="9"/>
      <c r="J13" s="9"/>
      <c r="K13" s="9"/>
      <c r="L13" s="4"/>
      <c r="M13" s="9"/>
      <c r="N13" s="9"/>
      <c r="O13" s="9"/>
      <c r="P13" s="9"/>
      <c r="Q13" s="4"/>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row>
    <row r="14" spans="1:52" s="3" customFormat="1" ht="14.5" hidden="1">
      <c r="A14" s="37" t="s">
        <v>374</v>
      </c>
      <c r="B14" s="37" t="s">
        <v>375</v>
      </c>
      <c r="C14" s="37" t="s">
        <v>376</v>
      </c>
      <c r="D14" s="37" t="s">
        <v>377</v>
      </c>
      <c r="E14" s="37" t="s">
        <v>378</v>
      </c>
      <c r="F14" s="22"/>
      <c r="G14" s="38">
        <v>0</v>
      </c>
      <c r="H14" s="38">
        <v>0</v>
      </c>
      <c r="I14" s="38">
        <v>0.376</v>
      </c>
      <c r="J14" s="38">
        <v>0.01</v>
      </c>
      <c r="K14" s="39">
        <f>SUM(G14:J14)</f>
        <v>0.38600000000000001</v>
      </c>
      <c r="L14" s="38" t="s">
        <v>377</v>
      </c>
      <c r="M14" s="38" t="s">
        <v>377</v>
      </c>
      <c r="N14" s="38" t="s">
        <v>377</v>
      </c>
      <c r="O14" s="38" t="s">
        <v>377</v>
      </c>
      <c r="P14" s="39">
        <f>SUM(L14:O14)</f>
        <v>0</v>
      </c>
      <c r="Q14" s="38" t="s">
        <v>377</v>
      </c>
      <c r="R14" s="38" t="s">
        <v>377</v>
      </c>
      <c r="S14" s="38" t="s">
        <v>377</v>
      </c>
      <c r="T14" s="38" t="s">
        <v>377</v>
      </c>
      <c r="U14" s="39">
        <f>SUM(Q14:T14)</f>
        <v>0</v>
      </c>
      <c r="V14" s="40">
        <v>0</v>
      </c>
      <c r="W14" s="40">
        <v>0</v>
      </c>
      <c r="X14" s="40">
        <v>0</v>
      </c>
      <c r="Y14" s="40">
        <v>0</v>
      </c>
      <c r="Z14" s="93">
        <v>0</v>
      </c>
      <c r="AA14" s="93">
        <v>0</v>
      </c>
      <c r="AB14" s="93">
        <v>0</v>
      </c>
      <c r="AC14" s="93">
        <v>0</v>
      </c>
      <c r="AD14" s="93">
        <v>0</v>
      </c>
      <c r="AE14" s="93">
        <v>0</v>
      </c>
      <c r="AF14" s="93">
        <v>0</v>
      </c>
      <c r="AG14" s="41">
        <v>0.28199999999999997</v>
      </c>
      <c r="AH14" s="41">
        <v>0.28199999999999997</v>
      </c>
      <c r="AI14" s="41">
        <v>0</v>
      </c>
      <c r="AJ14" s="41">
        <v>0</v>
      </c>
      <c r="AK14" s="41">
        <v>0</v>
      </c>
      <c r="AL14" s="41">
        <v>0</v>
      </c>
      <c r="AM14" s="41">
        <v>0</v>
      </c>
      <c r="AN14" s="41">
        <v>0.28199999999999997</v>
      </c>
      <c r="AO14" s="41">
        <v>0</v>
      </c>
      <c r="AP14" s="41">
        <v>0</v>
      </c>
      <c r="AQ14" s="41">
        <v>0</v>
      </c>
      <c r="AR14" s="41">
        <v>0</v>
      </c>
      <c r="AS14" s="41">
        <v>0</v>
      </c>
      <c r="AT14" s="41">
        <v>0</v>
      </c>
      <c r="AU14" s="41">
        <v>0</v>
      </c>
      <c r="AV14" s="41">
        <v>0</v>
      </c>
      <c r="AW14" s="41">
        <v>0</v>
      </c>
      <c r="AX14" s="41">
        <v>0</v>
      </c>
      <c r="AY14" s="9"/>
      <c r="AZ14" s="43" t="s">
        <v>379</v>
      </c>
    </row>
    <row r="15" spans="1:52" s="3" customFormat="1" ht="14.5" hidden="1">
      <c r="A15" s="37" t="s">
        <v>380</v>
      </c>
      <c r="B15" s="37" t="s">
        <v>381</v>
      </c>
      <c r="C15" s="37" t="s">
        <v>382</v>
      </c>
      <c r="D15" s="37" t="s">
        <v>382</v>
      </c>
      <c r="E15" s="37" t="s">
        <v>383</v>
      </c>
      <c r="F15" s="22"/>
      <c r="G15" s="38" t="s">
        <v>377</v>
      </c>
      <c r="H15" s="38" t="s">
        <v>377</v>
      </c>
      <c r="I15" s="38" t="s">
        <v>377</v>
      </c>
      <c r="J15" s="38" t="s">
        <v>377</v>
      </c>
      <c r="K15" s="39">
        <f t="shared" ref="K15:K96" si="0">SUM(G15:J15)</f>
        <v>0</v>
      </c>
      <c r="L15" s="38">
        <v>0</v>
      </c>
      <c r="M15" s="38">
        <v>0</v>
      </c>
      <c r="N15" s="38">
        <v>1.02</v>
      </c>
      <c r="O15" s="38">
        <v>6.0000000000000001E-3</v>
      </c>
      <c r="P15" s="39">
        <f t="shared" ref="P15:P96" si="1">SUM(L15:O15)</f>
        <v>1.026</v>
      </c>
      <c r="Q15" s="38" t="s">
        <v>377</v>
      </c>
      <c r="R15" s="38" t="s">
        <v>377</v>
      </c>
      <c r="S15" s="38" t="s">
        <v>377</v>
      </c>
      <c r="T15" s="38" t="s">
        <v>377</v>
      </c>
      <c r="U15" s="39">
        <f t="shared" ref="U15:U96" si="2">SUM(Q15:T15)</f>
        <v>0</v>
      </c>
      <c r="V15" s="40">
        <v>0</v>
      </c>
      <c r="W15" s="40">
        <f>V15*0.9</f>
        <v>0</v>
      </c>
      <c r="X15" s="40">
        <v>0</v>
      </c>
      <c r="Y15" s="40">
        <v>0</v>
      </c>
      <c r="Z15" s="93">
        <v>0</v>
      </c>
      <c r="AA15" s="93">
        <v>0</v>
      </c>
      <c r="AB15" s="93">
        <v>0</v>
      </c>
      <c r="AC15" s="93">
        <v>0</v>
      </c>
      <c r="AD15" s="93">
        <v>0</v>
      </c>
      <c r="AE15" s="93">
        <v>0</v>
      </c>
      <c r="AF15" s="93">
        <v>0</v>
      </c>
      <c r="AG15" s="41">
        <v>0</v>
      </c>
      <c r="AH15" s="41">
        <v>0</v>
      </c>
      <c r="AI15" s="41">
        <v>0</v>
      </c>
      <c r="AJ15" s="41">
        <v>0</v>
      </c>
      <c r="AK15" s="41">
        <v>0</v>
      </c>
      <c r="AL15" s="41">
        <v>0</v>
      </c>
      <c r="AM15" s="41">
        <v>0</v>
      </c>
      <c r="AN15" s="41">
        <v>0</v>
      </c>
      <c r="AO15" s="41">
        <v>0</v>
      </c>
      <c r="AP15" s="41">
        <v>0</v>
      </c>
      <c r="AQ15" s="41">
        <v>0</v>
      </c>
      <c r="AR15" s="41">
        <v>0</v>
      </c>
      <c r="AS15" s="41">
        <v>0</v>
      </c>
      <c r="AT15" s="41">
        <v>0</v>
      </c>
      <c r="AU15" s="41">
        <v>0</v>
      </c>
      <c r="AV15" s="41">
        <v>0</v>
      </c>
      <c r="AW15" s="41">
        <v>0</v>
      </c>
      <c r="AX15" s="41">
        <v>0</v>
      </c>
      <c r="AY15" s="9"/>
      <c r="AZ15" s="43" t="s">
        <v>384</v>
      </c>
    </row>
    <row r="16" spans="1:52" s="3" customFormat="1" ht="14.5" hidden="1">
      <c r="A16" s="37" t="s">
        <v>385</v>
      </c>
      <c r="B16" s="37" t="s">
        <v>386</v>
      </c>
      <c r="C16" s="37" t="s">
        <v>382</v>
      </c>
      <c r="D16" s="37" t="s">
        <v>382</v>
      </c>
      <c r="E16" s="37" t="s">
        <v>387</v>
      </c>
      <c r="F16" s="22"/>
      <c r="G16" s="38" t="s">
        <v>377</v>
      </c>
      <c r="H16" s="38" t="s">
        <v>377</v>
      </c>
      <c r="I16" s="38" t="s">
        <v>377</v>
      </c>
      <c r="J16" s="38" t="s">
        <v>377</v>
      </c>
      <c r="K16" s="39">
        <f t="shared" si="0"/>
        <v>0</v>
      </c>
      <c r="L16" s="38">
        <v>0.156</v>
      </c>
      <c r="M16" s="38">
        <v>0</v>
      </c>
      <c r="N16" s="38">
        <v>0.94399999999999995</v>
      </c>
      <c r="O16" s="38">
        <v>0.01</v>
      </c>
      <c r="P16" s="39">
        <f t="shared" si="1"/>
        <v>1.1099999999999999</v>
      </c>
      <c r="Q16" s="38" t="s">
        <v>377</v>
      </c>
      <c r="R16" s="38" t="s">
        <v>377</v>
      </c>
      <c r="S16" s="38" t="s">
        <v>377</v>
      </c>
      <c r="T16" s="38" t="s">
        <v>377</v>
      </c>
      <c r="U16" s="39">
        <f t="shared" si="2"/>
        <v>0</v>
      </c>
      <c r="V16" s="40">
        <v>12.18825</v>
      </c>
      <c r="W16" s="40">
        <f>V16*0.9</f>
        <v>10.969425000000001</v>
      </c>
      <c r="X16" s="40">
        <v>0</v>
      </c>
      <c r="Y16" s="40">
        <v>0</v>
      </c>
      <c r="Z16" s="93">
        <v>0</v>
      </c>
      <c r="AA16" s="93">
        <v>156</v>
      </c>
      <c r="AB16" s="93">
        <v>0</v>
      </c>
      <c r="AC16" s="93">
        <v>0</v>
      </c>
      <c r="AD16" s="93">
        <v>0</v>
      </c>
      <c r="AE16" s="93">
        <v>0</v>
      </c>
      <c r="AF16" s="93">
        <v>0</v>
      </c>
      <c r="AG16" s="41">
        <v>3.66</v>
      </c>
      <c r="AH16" s="41">
        <v>3.66</v>
      </c>
      <c r="AI16" s="41">
        <v>0</v>
      </c>
      <c r="AJ16" s="41">
        <v>0</v>
      </c>
      <c r="AK16" s="41">
        <v>0</v>
      </c>
      <c r="AL16" s="41">
        <v>0</v>
      </c>
      <c r="AM16" s="41">
        <v>0</v>
      </c>
      <c r="AN16" s="41">
        <v>3.66</v>
      </c>
      <c r="AO16" s="41">
        <v>0</v>
      </c>
      <c r="AP16" s="41">
        <v>0</v>
      </c>
      <c r="AQ16" s="41">
        <v>0</v>
      </c>
      <c r="AR16" s="41">
        <v>0</v>
      </c>
      <c r="AS16" s="41">
        <v>0</v>
      </c>
      <c r="AT16" s="41">
        <v>0</v>
      </c>
      <c r="AU16" s="41">
        <v>0</v>
      </c>
      <c r="AV16" s="41">
        <v>0</v>
      </c>
      <c r="AW16" s="41">
        <v>0</v>
      </c>
      <c r="AX16" s="41">
        <v>0</v>
      </c>
      <c r="AZ16" s="43" t="s">
        <v>388</v>
      </c>
    </row>
    <row r="17" spans="1:52" s="3" customFormat="1" ht="14.5" hidden="1">
      <c r="A17" s="37" t="s">
        <v>389</v>
      </c>
      <c r="B17" s="37" t="s">
        <v>390</v>
      </c>
      <c r="C17" s="37" t="s">
        <v>391</v>
      </c>
      <c r="D17" s="37" t="s">
        <v>391</v>
      </c>
      <c r="E17" s="37" t="s">
        <v>392</v>
      </c>
      <c r="F17" s="22"/>
      <c r="G17" s="38" t="s">
        <v>377</v>
      </c>
      <c r="H17" s="38" t="s">
        <v>377</v>
      </c>
      <c r="I17" s="38" t="s">
        <v>377</v>
      </c>
      <c r="J17" s="38" t="s">
        <v>377</v>
      </c>
      <c r="K17" s="39">
        <f t="shared" si="0"/>
        <v>0</v>
      </c>
      <c r="L17" s="38">
        <v>4.7E-2</v>
      </c>
      <c r="M17" s="38">
        <v>0</v>
      </c>
      <c r="N17" s="38">
        <v>1.8160000000000001</v>
      </c>
      <c r="O17" s="38">
        <v>1.2E-2</v>
      </c>
      <c r="P17" s="39">
        <f t="shared" si="1"/>
        <v>1.875</v>
      </c>
      <c r="Q17" s="38" t="s">
        <v>377</v>
      </c>
      <c r="R17" s="38" t="s">
        <v>377</v>
      </c>
      <c r="S17" s="38" t="s">
        <v>377</v>
      </c>
      <c r="T17" s="38" t="s">
        <v>377</v>
      </c>
      <c r="U17" s="39">
        <f t="shared" si="2"/>
        <v>0</v>
      </c>
      <c r="V17" s="40">
        <v>5.9217399999999998</v>
      </c>
      <c r="W17" s="40">
        <f>V17*0.95</f>
        <v>5.6256529999999998</v>
      </c>
      <c r="X17" s="40">
        <v>0</v>
      </c>
      <c r="Y17" s="40">
        <v>0</v>
      </c>
      <c r="Z17" s="93">
        <v>0</v>
      </c>
      <c r="AA17" s="93">
        <v>47</v>
      </c>
      <c r="AB17" s="93">
        <v>0</v>
      </c>
      <c r="AC17" s="93">
        <v>0</v>
      </c>
      <c r="AD17" s="93">
        <v>0</v>
      </c>
      <c r="AE17" s="93">
        <v>0</v>
      </c>
      <c r="AF17" s="93">
        <v>0</v>
      </c>
      <c r="AG17" s="41">
        <v>1.5269999999999999</v>
      </c>
      <c r="AH17" s="41">
        <v>1.5269999999999999</v>
      </c>
      <c r="AI17" s="41">
        <v>0</v>
      </c>
      <c r="AJ17" s="41">
        <v>0</v>
      </c>
      <c r="AK17" s="41">
        <v>0</v>
      </c>
      <c r="AL17" s="41">
        <v>0</v>
      </c>
      <c r="AM17" s="41">
        <v>0</v>
      </c>
      <c r="AN17" s="41">
        <v>1.5269999999999999</v>
      </c>
      <c r="AO17" s="41">
        <v>0</v>
      </c>
      <c r="AP17" s="41">
        <v>0</v>
      </c>
      <c r="AQ17" s="41">
        <v>0</v>
      </c>
      <c r="AR17" s="41">
        <v>0</v>
      </c>
      <c r="AS17" s="41">
        <v>0</v>
      </c>
      <c r="AT17" s="41">
        <v>0</v>
      </c>
      <c r="AU17" s="41">
        <v>0</v>
      </c>
      <c r="AV17" s="41">
        <v>0</v>
      </c>
      <c r="AW17" s="41">
        <v>0</v>
      </c>
      <c r="AX17" s="41">
        <v>0</v>
      </c>
      <c r="AZ17" s="43" t="s">
        <v>393</v>
      </c>
    </row>
    <row r="18" spans="1:52" s="3" customFormat="1" ht="14.5" hidden="1">
      <c r="A18" s="37" t="s">
        <v>394</v>
      </c>
      <c r="B18" s="37" t="s">
        <v>395</v>
      </c>
      <c r="C18" s="37" t="s">
        <v>382</v>
      </c>
      <c r="D18" s="37" t="s">
        <v>382</v>
      </c>
      <c r="E18" s="37" t="s">
        <v>396</v>
      </c>
      <c r="F18" s="22"/>
      <c r="G18" s="38" t="s">
        <v>377</v>
      </c>
      <c r="H18" s="38" t="s">
        <v>377</v>
      </c>
      <c r="I18" s="38" t="s">
        <v>377</v>
      </c>
      <c r="J18" s="38" t="s">
        <v>377</v>
      </c>
      <c r="K18" s="39">
        <f t="shared" si="0"/>
        <v>0</v>
      </c>
      <c r="L18" s="38">
        <v>0</v>
      </c>
      <c r="M18" s="38">
        <v>0</v>
      </c>
      <c r="N18" s="38">
        <v>0.23200000000000001</v>
      </c>
      <c r="O18" s="38">
        <v>0</v>
      </c>
      <c r="P18" s="39">
        <f t="shared" si="1"/>
        <v>0.23200000000000001</v>
      </c>
      <c r="Q18" s="38" t="s">
        <v>377</v>
      </c>
      <c r="R18" s="38" t="s">
        <v>377</v>
      </c>
      <c r="S18" s="38" t="s">
        <v>377</v>
      </c>
      <c r="T18" s="38" t="s">
        <v>377</v>
      </c>
      <c r="U18" s="39">
        <f t="shared" si="2"/>
        <v>0</v>
      </c>
      <c r="V18" s="40">
        <v>0</v>
      </c>
      <c r="W18" s="40">
        <f>V18*0.9</f>
        <v>0</v>
      </c>
      <c r="X18" s="40">
        <v>0</v>
      </c>
      <c r="Y18" s="40">
        <v>0</v>
      </c>
      <c r="Z18" s="93">
        <v>0</v>
      </c>
      <c r="AA18" s="93">
        <v>0</v>
      </c>
      <c r="AB18" s="93">
        <v>0</v>
      </c>
      <c r="AC18" s="93">
        <v>0</v>
      </c>
      <c r="AD18" s="93">
        <v>0</v>
      </c>
      <c r="AE18" s="93">
        <v>0</v>
      </c>
      <c r="AF18" s="93">
        <v>0</v>
      </c>
      <c r="AG18" s="41">
        <v>0.28599999999999998</v>
      </c>
      <c r="AH18" s="41">
        <v>0.28599999999999998</v>
      </c>
      <c r="AI18" s="41">
        <v>0</v>
      </c>
      <c r="AJ18" s="41">
        <v>0</v>
      </c>
      <c r="AK18" s="41">
        <v>0</v>
      </c>
      <c r="AL18" s="41">
        <v>0</v>
      </c>
      <c r="AM18" s="41">
        <v>0</v>
      </c>
      <c r="AN18" s="41">
        <v>0.28599999999999998</v>
      </c>
      <c r="AO18" s="41">
        <v>0</v>
      </c>
      <c r="AP18" s="41">
        <v>0</v>
      </c>
      <c r="AQ18" s="41">
        <v>0</v>
      </c>
      <c r="AR18" s="41">
        <v>0</v>
      </c>
      <c r="AS18" s="41">
        <v>0</v>
      </c>
      <c r="AT18" s="41">
        <v>0</v>
      </c>
      <c r="AU18" s="41">
        <v>0</v>
      </c>
      <c r="AV18" s="41">
        <v>0</v>
      </c>
      <c r="AW18" s="41">
        <v>0</v>
      </c>
      <c r="AX18" s="41">
        <v>0</v>
      </c>
      <c r="AZ18" s="43" t="s">
        <v>397</v>
      </c>
    </row>
    <row r="19" spans="1:52" s="3" customFormat="1" ht="14.5" hidden="1">
      <c r="A19" s="37" t="s">
        <v>398</v>
      </c>
      <c r="B19" s="37" t="s">
        <v>399</v>
      </c>
      <c r="C19" s="37" t="s">
        <v>400</v>
      </c>
      <c r="D19" s="37" t="s">
        <v>391</v>
      </c>
      <c r="E19" s="37" t="s">
        <v>401</v>
      </c>
      <c r="F19" s="22"/>
      <c r="G19" s="38" t="s">
        <v>377</v>
      </c>
      <c r="H19" s="38" t="s">
        <v>377</v>
      </c>
      <c r="I19" s="38" t="s">
        <v>377</v>
      </c>
      <c r="J19" s="38" t="s">
        <v>377</v>
      </c>
      <c r="K19" s="39">
        <f t="shared" ref="K19:K75" si="3">SUM(G19:J19)</f>
        <v>0</v>
      </c>
      <c r="L19" s="38">
        <v>3.2000000000000001E-2</v>
      </c>
      <c r="M19" s="38">
        <v>0</v>
      </c>
      <c r="N19" s="38">
        <v>6.0000000000000001E-3</v>
      </c>
      <c r="O19" s="38">
        <v>0</v>
      </c>
      <c r="P19" s="39">
        <f t="shared" ref="P19:P75" si="4">SUM(L19:O19)</f>
        <v>3.7999999999999999E-2</v>
      </c>
      <c r="Q19" s="38" t="s">
        <v>377</v>
      </c>
      <c r="R19" s="38" t="s">
        <v>377</v>
      </c>
      <c r="S19" s="38" t="s">
        <v>377</v>
      </c>
      <c r="T19" s="38" t="s">
        <v>377</v>
      </c>
      <c r="U19" s="39">
        <f t="shared" ref="U19:U75" si="5">SUM(Q19:T19)</f>
        <v>0</v>
      </c>
      <c r="V19" s="40">
        <v>3.7275499999999999</v>
      </c>
      <c r="W19" s="40">
        <f>V19*0.95</f>
        <v>3.5411724999999996</v>
      </c>
      <c r="X19" s="40">
        <v>0</v>
      </c>
      <c r="Y19" s="40">
        <v>0</v>
      </c>
      <c r="Z19" s="93">
        <v>0</v>
      </c>
      <c r="AA19" s="93">
        <v>32</v>
      </c>
      <c r="AB19" s="93">
        <v>0</v>
      </c>
      <c r="AC19" s="93">
        <v>0</v>
      </c>
      <c r="AD19" s="93">
        <v>0</v>
      </c>
      <c r="AE19" s="93">
        <v>0</v>
      </c>
      <c r="AF19" s="93">
        <v>0</v>
      </c>
      <c r="AG19" s="41">
        <v>0.28999999999999998</v>
      </c>
      <c r="AH19" s="41">
        <v>0.28999999999999998</v>
      </c>
      <c r="AI19" s="41">
        <v>0</v>
      </c>
      <c r="AJ19" s="41">
        <v>0</v>
      </c>
      <c r="AK19" s="41">
        <v>0</v>
      </c>
      <c r="AL19" s="41">
        <v>0</v>
      </c>
      <c r="AM19" s="41">
        <v>0</v>
      </c>
      <c r="AN19" s="41">
        <v>0.28999999999999998</v>
      </c>
      <c r="AO19" s="41">
        <v>0</v>
      </c>
      <c r="AP19" s="41">
        <v>0</v>
      </c>
      <c r="AQ19" s="41">
        <v>0</v>
      </c>
      <c r="AR19" s="41">
        <v>0</v>
      </c>
      <c r="AS19" s="41">
        <v>0</v>
      </c>
      <c r="AT19" s="41">
        <v>0</v>
      </c>
      <c r="AU19" s="41">
        <v>0</v>
      </c>
      <c r="AV19" s="41">
        <v>0</v>
      </c>
      <c r="AW19" s="41">
        <v>0</v>
      </c>
      <c r="AX19" s="41">
        <v>0</v>
      </c>
      <c r="AZ19" s="43" t="s">
        <v>402</v>
      </c>
    </row>
    <row r="20" spans="1:52" s="3" customFormat="1" ht="14.5" hidden="1">
      <c r="A20" s="37" t="s">
        <v>403</v>
      </c>
      <c r="B20" s="37" t="s">
        <v>404</v>
      </c>
      <c r="C20" s="37" t="s">
        <v>405</v>
      </c>
      <c r="D20" s="37" t="s">
        <v>405</v>
      </c>
      <c r="E20" s="37" t="s">
        <v>406</v>
      </c>
      <c r="F20" s="22"/>
      <c r="G20" s="38" t="s">
        <v>377</v>
      </c>
      <c r="H20" s="38" t="s">
        <v>377</v>
      </c>
      <c r="I20" s="38" t="s">
        <v>377</v>
      </c>
      <c r="J20" s="38" t="s">
        <v>377</v>
      </c>
      <c r="K20" s="39">
        <f t="shared" ref="K20:K24" si="6">SUM(G20:J20)</f>
        <v>0</v>
      </c>
      <c r="L20" s="38">
        <v>8.0000000000000002E-3</v>
      </c>
      <c r="M20" s="38">
        <v>0</v>
      </c>
      <c r="N20" s="38">
        <v>0.14299999999999999</v>
      </c>
      <c r="O20" s="38">
        <v>0</v>
      </c>
      <c r="P20" s="39">
        <f t="shared" ref="P20:P24" si="7">SUM(L20:O20)</f>
        <v>0.151</v>
      </c>
      <c r="Q20" s="38" t="s">
        <v>377</v>
      </c>
      <c r="R20" s="38" t="s">
        <v>377</v>
      </c>
      <c r="S20" s="38" t="s">
        <v>377</v>
      </c>
      <c r="T20" s="38" t="s">
        <v>377</v>
      </c>
      <c r="U20" s="39">
        <f t="shared" ref="U20:U24" si="8">SUM(Q20:T20)</f>
        <v>0</v>
      </c>
      <c r="V20" s="40">
        <v>0.41777999999999998</v>
      </c>
      <c r="W20" s="40">
        <f>V20*0.95</f>
        <v>0.39689099999999999</v>
      </c>
      <c r="X20" s="40">
        <v>0</v>
      </c>
      <c r="Y20" s="40">
        <f>X20*0.95</f>
        <v>0</v>
      </c>
      <c r="Z20" s="93">
        <v>0</v>
      </c>
      <c r="AA20" s="93">
        <v>8</v>
      </c>
      <c r="AB20" s="93">
        <v>0</v>
      </c>
      <c r="AC20" s="93">
        <v>0</v>
      </c>
      <c r="AD20" s="93">
        <v>0</v>
      </c>
      <c r="AE20" s="93">
        <v>0</v>
      </c>
      <c r="AF20" s="93">
        <v>0</v>
      </c>
      <c r="AG20" s="41">
        <v>0.61599999999999999</v>
      </c>
      <c r="AH20" s="41">
        <v>0.61599999999999999</v>
      </c>
      <c r="AI20" s="41">
        <v>0</v>
      </c>
      <c r="AJ20" s="41">
        <v>0</v>
      </c>
      <c r="AK20" s="41">
        <v>0</v>
      </c>
      <c r="AL20" s="41">
        <v>0</v>
      </c>
      <c r="AM20" s="41">
        <v>0</v>
      </c>
      <c r="AN20" s="41">
        <v>0.61599999999999999</v>
      </c>
      <c r="AO20" s="41">
        <v>0</v>
      </c>
      <c r="AP20" s="41">
        <v>0</v>
      </c>
      <c r="AQ20" s="41">
        <v>0</v>
      </c>
      <c r="AR20" s="41">
        <v>0</v>
      </c>
      <c r="AS20" s="41">
        <v>0</v>
      </c>
      <c r="AT20" s="41">
        <v>0</v>
      </c>
      <c r="AU20" s="41">
        <v>0</v>
      </c>
      <c r="AV20" s="41">
        <v>0</v>
      </c>
      <c r="AW20" s="41">
        <v>0</v>
      </c>
      <c r="AX20" s="41">
        <v>0</v>
      </c>
      <c r="AZ20" s="43" t="s">
        <v>407</v>
      </c>
    </row>
    <row r="21" spans="1:52" s="3" customFormat="1" ht="26">
      <c r="A21" s="37" t="s">
        <v>408</v>
      </c>
      <c r="B21" s="37" t="s">
        <v>409</v>
      </c>
      <c r="C21" s="37" t="s">
        <v>391</v>
      </c>
      <c r="D21" s="37" t="s">
        <v>391</v>
      </c>
      <c r="E21" s="37" t="s">
        <v>410</v>
      </c>
      <c r="F21" s="22"/>
      <c r="G21" s="38" t="s">
        <v>377</v>
      </c>
      <c r="H21" s="38" t="s">
        <v>377</v>
      </c>
      <c r="I21" s="38" t="s">
        <v>377</v>
      </c>
      <c r="J21" s="38" t="s">
        <v>377</v>
      </c>
      <c r="K21" s="39">
        <f t="shared" si="6"/>
        <v>0</v>
      </c>
      <c r="L21" s="38">
        <v>5.0000000000000001E-3</v>
      </c>
      <c r="M21" s="38">
        <v>0</v>
      </c>
      <c r="N21" s="38">
        <v>0.23300000000000001</v>
      </c>
      <c r="O21" s="38">
        <v>0</v>
      </c>
      <c r="P21" s="39">
        <f t="shared" si="7"/>
        <v>0.23800000000000002</v>
      </c>
      <c r="Q21" s="38" t="s">
        <v>377</v>
      </c>
      <c r="R21" s="38" t="s">
        <v>377</v>
      </c>
      <c r="S21" s="38" t="s">
        <v>377</v>
      </c>
      <c r="T21" s="38" t="s">
        <v>377</v>
      </c>
      <c r="U21" s="39">
        <f t="shared" si="8"/>
        <v>0</v>
      </c>
      <c r="V21" s="40">
        <v>9.1249999999999998E-2</v>
      </c>
      <c r="W21" s="40">
        <f>V21*0.95</f>
        <v>8.6687500000000001E-2</v>
      </c>
      <c r="X21" s="40">
        <v>0</v>
      </c>
      <c r="Y21" s="40">
        <v>0</v>
      </c>
      <c r="Z21" s="93">
        <v>0</v>
      </c>
      <c r="AA21" s="93">
        <v>5</v>
      </c>
      <c r="AB21" s="93">
        <v>0</v>
      </c>
      <c r="AC21" s="93">
        <v>0</v>
      </c>
      <c r="AD21" s="93">
        <v>0</v>
      </c>
      <c r="AE21" s="93">
        <v>0</v>
      </c>
      <c r="AF21" s="93">
        <v>0</v>
      </c>
      <c r="AG21" s="41">
        <v>1.41</v>
      </c>
      <c r="AH21" s="41">
        <v>1.41</v>
      </c>
      <c r="AI21" s="41">
        <v>0</v>
      </c>
      <c r="AJ21" s="41">
        <v>0</v>
      </c>
      <c r="AK21" s="41">
        <v>0</v>
      </c>
      <c r="AL21" s="41">
        <v>0</v>
      </c>
      <c r="AM21" s="41">
        <v>0</v>
      </c>
      <c r="AN21" s="41">
        <v>1.41</v>
      </c>
      <c r="AO21" s="41">
        <v>0</v>
      </c>
      <c r="AP21" s="41">
        <v>0</v>
      </c>
      <c r="AQ21" s="41">
        <v>0</v>
      </c>
      <c r="AR21" s="41">
        <v>0</v>
      </c>
      <c r="AS21" s="41">
        <v>0</v>
      </c>
      <c r="AT21" s="41">
        <v>0</v>
      </c>
      <c r="AU21" s="41">
        <v>0</v>
      </c>
      <c r="AV21" s="41">
        <v>0</v>
      </c>
      <c r="AW21" s="41">
        <v>0</v>
      </c>
      <c r="AX21" s="41">
        <v>0</v>
      </c>
      <c r="AZ21" s="43" t="s">
        <v>411</v>
      </c>
    </row>
    <row r="22" spans="1:52" s="3" customFormat="1" ht="14.5">
      <c r="A22" s="37" t="s">
        <v>412</v>
      </c>
      <c r="B22" s="37" t="s">
        <v>413</v>
      </c>
      <c r="C22" s="37" t="s">
        <v>414</v>
      </c>
      <c r="D22" s="37" t="s">
        <v>415</v>
      </c>
      <c r="E22" s="37" t="s">
        <v>416</v>
      </c>
      <c r="F22" s="22"/>
      <c r="G22" s="38" t="s">
        <v>377</v>
      </c>
      <c r="H22" s="38" t="s">
        <v>377</v>
      </c>
      <c r="I22" s="38" t="s">
        <v>377</v>
      </c>
      <c r="J22" s="38" t="s">
        <v>377</v>
      </c>
      <c r="K22" s="39">
        <f t="shared" si="6"/>
        <v>0</v>
      </c>
      <c r="L22" s="38">
        <v>0</v>
      </c>
      <c r="M22" s="38">
        <v>0</v>
      </c>
      <c r="N22" s="38">
        <v>0.124</v>
      </c>
      <c r="O22" s="38">
        <v>0</v>
      </c>
      <c r="P22" s="39">
        <f t="shared" si="7"/>
        <v>0.124</v>
      </c>
      <c r="Q22" s="38" t="s">
        <v>377</v>
      </c>
      <c r="R22" s="38" t="s">
        <v>377</v>
      </c>
      <c r="S22" s="38" t="s">
        <v>377</v>
      </c>
      <c r="T22" s="38" t="s">
        <v>377</v>
      </c>
      <c r="U22" s="39">
        <f t="shared" si="8"/>
        <v>0</v>
      </c>
      <c r="V22" s="40">
        <v>0</v>
      </c>
      <c r="W22" s="40">
        <v>0</v>
      </c>
      <c r="X22" s="40">
        <v>0</v>
      </c>
      <c r="Y22" s="40">
        <v>0</v>
      </c>
      <c r="Z22" s="93">
        <v>0</v>
      </c>
      <c r="AA22" s="93">
        <v>0</v>
      </c>
      <c r="AB22" s="93">
        <v>0</v>
      </c>
      <c r="AC22" s="93">
        <v>0</v>
      </c>
      <c r="AD22" s="93">
        <v>0</v>
      </c>
      <c r="AE22" s="93">
        <v>0</v>
      </c>
      <c r="AF22" s="93">
        <v>0</v>
      </c>
      <c r="AG22" s="41">
        <v>1.044</v>
      </c>
      <c r="AH22" s="41">
        <v>1.044</v>
      </c>
      <c r="AI22" s="41">
        <v>0</v>
      </c>
      <c r="AJ22" s="41">
        <v>0</v>
      </c>
      <c r="AK22" s="41">
        <v>0</v>
      </c>
      <c r="AL22" s="41">
        <v>0</v>
      </c>
      <c r="AM22" s="41">
        <v>0</v>
      </c>
      <c r="AN22" s="41">
        <v>1.044</v>
      </c>
      <c r="AO22" s="41">
        <v>0</v>
      </c>
      <c r="AP22" s="41">
        <v>0</v>
      </c>
      <c r="AQ22" s="41">
        <v>0</v>
      </c>
      <c r="AR22" s="41">
        <v>0</v>
      </c>
      <c r="AS22" s="41">
        <v>0</v>
      </c>
      <c r="AT22" s="41">
        <v>0</v>
      </c>
      <c r="AU22" s="41">
        <v>0</v>
      </c>
      <c r="AV22" s="41">
        <v>0</v>
      </c>
      <c r="AW22" s="41">
        <v>0</v>
      </c>
      <c r="AX22" s="41">
        <v>0</v>
      </c>
      <c r="AZ22" s="43" t="s">
        <v>417</v>
      </c>
    </row>
    <row r="23" spans="1:52" s="3" customFormat="1" ht="14.5">
      <c r="A23" s="37" t="s">
        <v>418</v>
      </c>
      <c r="B23" s="37" t="s">
        <v>419</v>
      </c>
      <c r="C23" s="37" t="s">
        <v>415</v>
      </c>
      <c r="D23" s="37" t="s">
        <v>415</v>
      </c>
      <c r="E23" s="37" t="s">
        <v>420</v>
      </c>
      <c r="F23" s="22"/>
      <c r="G23" s="38" t="s">
        <v>377</v>
      </c>
      <c r="H23" s="38" t="s">
        <v>377</v>
      </c>
      <c r="I23" s="38" t="s">
        <v>377</v>
      </c>
      <c r="J23" s="38" t="s">
        <v>377</v>
      </c>
      <c r="K23" s="39">
        <f t="shared" si="6"/>
        <v>0</v>
      </c>
      <c r="L23" s="38">
        <v>3.3000000000000002E-2</v>
      </c>
      <c r="M23" s="38">
        <v>0</v>
      </c>
      <c r="N23" s="38">
        <v>7.0000000000000001E-3</v>
      </c>
      <c r="O23" s="38">
        <v>0</v>
      </c>
      <c r="P23" s="39">
        <f t="shared" si="7"/>
        <v>0.04</v>
      </c>
      <c r="Q23" s="38" t="s">
        <v>377</v>
      </c>
      <c r="R23" s="38" t="s">
        <v>377</v>
      </c>
      <c r="S23" s="38" t="s">
        <v>377</v>
      </c>
      <c r="T23" s="38" t="s">
        <v>377</v>
      </c>
      <c r="U23" s="39">
        <f t="shared" si="8"/>
        <v>0</v>
      </c>
      <c r="V23" s="40">
        <v>1.48306</v>
      </c>
      <c r="W23" s="40">
        <f>V23</f>
        <v>1.48306</v>
      </c>
      <c r="X23" s="40">
        <v>0</v>
      </c>
      <c r="Y23" s="40">
        <v>0</v>
      </c>
      <c r="Z23" s="93">
        <v>0</v>
      </c>
      <c r="AA23" s="93">
        <v>33</v>
      </c>
      <c r="AB23" s="93">
        <v>0</v>
      </c>
      <c r="AC23" s="93">
        <v>0</v>
      </c>
      <c r="AD23" s="93">
        <v>0</v>
      </c>
      <c r="AE23" s="93">
        <v>0</v>
      </c>
      <c r="AF23" s="93">
        <v>0</v>
      </c>
      <c r="AG23" s="41">
        <v>0.38200000000000001</v>
      </c>
      <c r="AH23" s="41">
        <v>0.38200000000000001</v>
      </c>
      <c r="AI23" s="41">
        <v>0</v>
      </c>
      <c r="AJ23" s="41">
        <v>0</v>
      </c>
      <c r="AK23" s="41">
        <v>0</v>
      </c>
      <c r="AL23" s="41">
        <v>0</v>
      </c>
      <c r="AM23" s="41">
        <v>0</v>
      </c>
      <c r="AN23" s="41">
        <v>0.38200000000000001</v>
      </c>
      <c r="AO23" s="41">
        <v>0</v>
      </c>
      <c r="AP23" s="41">
        <v>0</v>
      </c>
      <c r="AQ23" s="41">
        <v>0</v>
      </c>
      <c r="AR23" s="41">
        <v>0</v>
      </c>
      <c r="AS23" s="41">
        <v>0</v>
      </c>
      <c r="AT23" s="41">
        <v>0</v>
      </c>
      <c r="AU23" s="41">
        <v>0</v>
      </c>
      <c r="AV23" s="41">
        <v>0</v>
      </c>
      <c r="AW23" s="41">
        <v>0</v>
      </c>
      <c r="AX23" s="41">
        <v>0</v>
      </c>
      <c r="AZ23" s="43" t="s">
        <v>421</v>
      </c>
    </row>
    <row r="24" spans="1:52" s="3" customFormat="1" ht="14.5">
      <c r="A24" s="37" t="s">
        <v>422</v>
      </c>
      <c r="B24" s="37" t="s">
        <v>423</v>
      </c>
      <c r="C24" s="37" t="s">
        <v>376</v>
      </c>
      <c r="D24" s="37" t="s">
        <v>376</v>
      </c>
      <c r="E24" s="37" t="s">
        <v>424</v>
      </c>
      <c r="F24" s="22"/>
      <c r="G24" s="38" t="s">
        <v>377</v>
      </c>
      <c r="H24" s="38" t="s">
        <v>377</v>
      </c>
      <c r="I24" s="38" t="s">
        <v>377</v>
      </c>
      <c r="J24" s="38" t="s">
        <v>377</v>
      </c>
      <c r="K24" s="39">
        <f t="shared" si="6"/>
        <v>0</v>
      </c>
      <c r="L24" s="38">
        <v>0</v>
      </c>
      <c r="M24" s="38">
        <v>0</v>
      </c>
      <c r="N24" s="38">
        <v>0.19600000000000001</v>
      </c>
      <c r="O24" s="38">
        <v>1E-3</v>
      </c>
      <c r="P24" s="39">
        <f t="shared" si="7"/>
        <v>0.19700000000000001</v>
      </c>
      <c r="Q24" s="38" t="s">
        <v>377</v>
      </c>
      <c r="R24" s="38" t="s">
        <v>377</v>
      </c>
      <c r="S24" s="38" t="s">
        <v>377</v>
      </c>
      <c r="T24" s="38" t="s">
        <v>377</v>
      </c>
      <c r="U24" s="39">
        <f t="shared" si="8"/>
        <v>0</v>
      </c>
      <c r="V24" s="40">
        <v>0</v>
      </c>
      <c r="W24" s="40">
        <f>V24*0.95</f>
        <v>0</v>
      </c>
      <c r="X24" s="40">
        <v>0</v>
      </c>
      <c r="Y24" s="40">
        <f>X24*0.95</f>
        <v>0</v>
      </c>
      <c r="Z24" s="93">
        <v>0</v>
      </c>
      <c r="AA24" s="93">
        <v>0</v>
      </c>
      <c r="AB24" s="93">
        <v>0</v>
      </c>
      <c r="AC24" s="93">
        <v>0</v>
      </c>
      <c r="AD24" s="93">
        <v>0</v>
      </c>
      <c r="AE24" s="93">
        <v>0</v>
      </c>
      <c r="AF24" s="93">
        <v>0</v>
      </c>
      <c r="AG24" s="41">
        <v>1.7000000000000001E-2</v>
      </c>
      <c r="AH24" s="41">
        <v>1.7000000000000001E-2</v>
      </c>
      <c r="AI24" s="41">
        <v>0</v>
      </c>
      <c r="AJ24" s="41">
        <v>0</v>
      </c>
      <c r="AK24" s="41">
        <v>0</v>
      </c>
      <c r="AL24" s="41">
        <v>0</v>
      </c>
      <c r="AM24" s="41">
        <v>0</v>
      </c>
      <c r="AN24" s="41">
        <v>1.7000000000000001E-2</v>
      </c>
      <c r="AO24" s="41">
        <v>0</v>
      </c>
      <c r="AP24" s="41">
        <v>0</v>
      </c>
      <c r="AQ24" s="41">
        <v>0</v>
      </c>
      <c r="AR24" s="41">
        <v>0</v>
      </c>
      <c r="AS24" s="41">
        <v>0</v>
      </c>
      <c r="AT24" s="41">
        <v>0</v>
      </c>
      <c r="AU24" s="41">
        <v>0</v>
      </c>
      <c r="AV24" s="41">
        <v>0</v>
      </c>
      <c r="AW24" s="41">
        <v>0</v>
      </c>
      <c r="AX24" s="41">
        <v>0</v>
      </c>
      <c r="AZ24" s="43" t="s">
        <v>425</v>
      </c>
    </row>
    <row r="25" spans="1:52" s="3" customFormat="1" ht="26">
      <c r="A25" s="37" t="s">
        <v>426</v>
      </c>
      <c r="B25" s="37" t="s">
        <v>427</v>
      </c>
      <c r="C25" s="37" t="s">
        <v>391</v>
      </c>
      <c r="D25" s="37" t="s">
        <v>391</v>
      </c>
      <c r="E25" s="37" t="s">
        <v>428</v>
      </c>
      <c r="F25" s="22"/>
      <c r="G25" s="38" t="s">
        <v>377</v>
      </c>
      <c r="H25" s="38" t="s">
        <v>377</v>
      </c>
      <c r="I25" s="38" t="s">
        <v>377</v>
      </c>
      <c r="J25" s="38" t="s">
        <v>377</v>
      </c>
      <c r="K25" s="39">
        <f t="shared" si="3"/>
        <v>0</v>
      </c>
      <c r="L25" s="38">
        <v>1.4999999999999999E-2</v>
      </c>
      <c r="M25" s="38">
        <v>0</v>
      </c>
      <c r="N25" s="38">
        <v>2.117</v>
      </c>
      <c r="O25" s="38">
        <v>3.0000000000000001E-3</v>
      </c>
      <c r="P25" s="39">
        <f t="shared" si="4"/>
        <v>2.1350000000000002</v>
      </c>
      <c r="Q25" s="38" t="s">
        <v>377</v>
      </c>
      <c r="R25" s="38" t="s">
        <v>377</v>
      </c>
      <c r="S25" s="38" t="s">
        <v>377</v>
      </c>
      <c r="T25" s="38" t="s">
        <v>377</v>
      </c>
      <c r="U25" s="39">
        <f t="shared" si="5"/>
        <v>0</v>
      </c>
      <c r="V25" s="40">
        <v>0.73134999999999994</v>
      </c>
      <c r="W25" s="40">
        <f>V25*0.95</f>
        <v>0.69478249999999997</v>
      </c>
      <c r="X25" s="40">
        <v>0</v>
      </c>
      <c r="Y25" s="40">
        <v>0</v>
      </c>
      <c r="Z25" s="93">
        <v>0</v>
      </c>
      <c r="AA25" s="93">
        <v>15</v>
      </c>
      <c r="AB25" s="93">
        <v>0</v>
      </c>
      <c r="AC25" s="93">
        <v>0</v>
      </c>
      <c r="AD25" s="93">
        <v>0</v>
      </c>
      <c r="AE25" s="93">
        <v>0</v>
      </c>
      <c r="AF25" s="93">
        <v>0</v>
      </c>
      <c r="AG25" s="41">
        <v>0.64500000000000002</v>
      </c>
      <c r="AH25" s="41">
        <v>0.64500000000000002</v>
      </c>
      <c r="AI25" s="41">
        <v>0</v>
      </c>
      <c r="AJ25" s="41">
        <v>0</v>
      </c>
      <c r="AK25" s="41">
        <v>0</v>
      </c>
      <c r="AL25" s="41">
        <v>0</v>
      </c>
      <c r="AM25" s="41">
        <v>0</v>
      </c>
      <c r="AN25" s="41">
        <v>0.64500000000000002</v>
      </c>
      <c r="AO25" s="41">
        <v>0</v>
      </c>
      <c r="AP25" s="41">
        <v>0</v>
      </c>
      <c r="AQ25" s="41">
        <v>0</v>
      </c>
      <c r="AR25" s="41">
        <v>0</v>
      </c>
      <c r="AS25" s="41">
        <v>0</v>
      </c>
      <c r="AT25" s="41">
        <v>0</v>
      </c>
      <c r="AU25" s="41">
        <v>0</v>
      </c>
      <c r="AV25" s="41">
        <v>0</v>
      </c>
      <c r="AW25" s="41">
        <v>0</v>
      </c>
      <c r="AX25" s="41">
        <v>0</v>
      </c>
      <c r="AZ25" s="43" t="s">
        <v>429</v>
      </c>
    </row>
    <row r="26" spans="1:52" s="3" customFormat="1" ht="14.5">
      <c r="A26" s="37" t="s">
        <v>430</v>
      </c>
      <c r="B26" s="37" t="s">
        <v>431</v>
      </c>
      <c r="C26" s="37" t="s">
        <v>405</v>
      </c>
      <c r="D26" s="37" t="s">
        <v>405</v>
      </c>
      <c r="E26" s="37" t="s">
        <v>432</v>
      </c>
      <c r="F26" s="22"/>
      <c r="G26" s="38" t="s">
        <v>377</v>
      </c>
      <c r="H26" s="38" t="s">
        <v>377</v>
      </c>
      <c r="I26" s="38" t="s">
        <v>377</v>
      </c>
      <c r="J26" s="38" t="s">
        <v>377</v>
      </c>
      <c r="K26" s="39">
        <f t="shared" si="3"/>
        <v>0</v>
      </c>
      <c r="L26" s="38">
        <v>0.42099999999999999</v>
      </c>
      <c r="M26" s="38">
        <v>1E-3</v>
      </c>
      <c r="N26" s="38">
        <v>4.2000000000000003E-2</v>
      </c>
      <c r="O26" s="38">
        <v>1E-3</v>
      </c>
      <c r="P26" s="39">
        <f t="shared" si="4"/>
        <v>0.46499999999999997</v>
      </c>
      <c r="Q26" s="38" t="s">
        <v>377</v>
      </c>
      <c r="R26" s="38" t="s">
        <v>377</v>
      </c>
      <c r="S26" s="38" t="s">
        <v>377</v>
      </c>
      <c r="T26" s="38" t="s">
        <v>377</v>
      </c>
      <c r="U26" s="39">
        <f t="shared" si="5"/>
        <v>0</v>
      </c>
      <c r="V26" s="40">
        <v>23.270679999999999</v>
      </c>
      <c r="W26" s="40">
        <f>V26*0.95</f>
        <v>22.107145999999997</v>
      </c>
      <c r="X26" s="40">
        <v>1.659</v>
      </c>
      <c r="Y26" s="40">
        <f>X26*0.95</f>
        <v>1.57605</v>
      </c>
      <c r="Z26" s="93">
        <v>0</v>
      </c>
      <c r="AA26" s="93">
        <v>421</v>
      </c>
      <c r="AB26" s="93">
        <v>0</v>
      </c>
      <c r="AC26" s="93">
        <v>0</v>
      </c>
      <c r="AD26" s="93">
        <v>0</v>
      </c>
      <c r="AE26" s="93">
        <v>0</v>
      </c>
      <c r="AF26" s="93">
        <v>0</v>
      </c>
      <c r="AG26" s="41">
        <v>0.17899999999999999</v>
      </c>
      <c r="AH26" s="41">
        <v>0.17899999999999999</v>
      </c>
      <c r="AI26" s="41">
        <v>0</v>
      </c>
      <c r="AJ26" s="41">
        <v>0</v>
      </c>
      <c r="AK26" s="41">
        <v>0</v>
      </c>
      <c r="AL26" s="41">
        <v>0</v>
      </c>
      <c r="AM26" s="41">
        <v>0</v>
      </c>
      <c r="AN26" s="41">
        <v>0.17899999999999999</v>
      </c>
      <c r="AO26" s="41">
        <v>0</v>
      </c>
      <c r="AP26" s="41">
        <v>0</v>
      </c>
      <c r="AQ26" s="41">
        <v>0</v>
      </c>
      <c r="AR26" s="41">
        <v>0.42299999999999999</v>
      </c>
      <c r="AS26" s="41">
        <v>0.216</v>
      </c>
      <c r="AT26" s="41">
        <v>0.20699999999999999</v>
      </c>
      <c r="AU26" s="41">
        <v>0</v>
      </c>
      <c r="AV26" s="41">
        <v>0</v>
      </c>
      <c r="AW26" s="41">
        <v>0</v>
      </c>
      <c r="AX26" s="41">
        <v>0</v>
      </c>
      <c r="AZ26" s="43" t="s">
        <v>433</v>
      </c>
    </row>
    <row r="27" spans="1:52" s="3" customFormat="1" ht="14.5">
      <c r="A27" s="37" t="s">
        <v>434</v>
      </c>
      <c r="B27" s="37" t="s">
        <v>435</v>
      </c>
      <c r="C27" s="37" t="s">
        <v>376</v>
      </c>
      <c r="D27" s="37" t="s">
        <v>376</v>
      </c>
      <c r="E27" s="37" t="s">
        <v>436</v>
      </c>
      <c r="F27" s="22"/>
      <c r="G27" s="38" t="s">
        <v>377</v>
      </c>
      <c r="H27" s="38" t="s">
        <v>377</v>
      </c>
      <c r="I27" s="38" t="s">
        <v>377</v>
      </c>
      <c r="J27" s="38" t="s">
        <v>377</v>
      </c>
      <c r="K27" s="39">
        <f t="shared" ref="K27:K31" si="9">SUM(G27:J27)</f>
        <v>0</v>
      </c>
      <c r="L27" s="38">
        <v>0.159</v>
      </c>
      <c r="M27" s="38">
        <v>0</v>
      </c>
      <c r="N27" s="38">
        <v>3.6999999999999998E-2</v>
      </c>
      <c r="O27" s="38">
        <v>1E-3</v>
      </c>
      <c r="P27" s="39">
        <f t="shared" ref="P27:P31" si="10">SUM(L27:O27)</f>
        <v>0.19700000000000001</v>
      </c>
      <c r="Q27" s="38" t="s">
        <v>377</v>
      </c>
      <c r="R27" s="38" t="s">
        <v>377</v>
      </c>
      <c r="S27" s="38" t="s">
        <v>377</v>
      </c>
      <c r="T27" s="38" t="s">
        <v>377</v>
      </c>
      <c r="U27" s="39">
        <f t="shared" ref="U27:U31" si="11">SUM(Q27:T27)</f>
        <v>0</v>
      </c>
      <c r="V27" s="40">
        <v>12.03909</v>
      </c>
      <c r="W27" s="40">
        <f>V27*0.95</f>
        <v>11.4371355</v>
      </c>
      <c r="X27" s="40">
        <v>0</v>
      </c>
      <c r="Y27" s="40">
        <f>X27*0.95</f>
        <v>0</v>
      </c>
      <c r="Z27" s="93">
        <v>0</v>
      </c>
      <c r="AA27" s="93">
        <v>159</v>
      </c>
      <c r="AB27" s="93">
        <v>0</v>
      </c>
      <c r="AC27" s="93">
        <v>0</v>
      </c>
      <c r="AD27" s="93">
        <v>0</v>
      </c>
      <c r="AE27" s="93">
        <v>0</v>
      </c>
      <c r="AF27" s="93">
        <v>0</v>
      </c>
      <c r="AG27" s="41">
        <v>0.247</v>
      </c>
      <c r="AH27" s="41">
        <v>0.247</v>
      </c>
      <c r="AI27" s="41">
        <v>0</v>
      </c>
      <c r="AJ27" s="41">
        <v>0</v>
      </c>
      <c r="AK27" s="41">
        <v>0</v>
      </c>
      <c r="AL27" s="41">
        <v>0</v>
      </c>
      <c r="AM27" s="41">
        <v>0</v>
      </c>
      <c r="AN27" s="41">
        <v>0.247</v>
      </c>
      <c r="AO27" s="41">
        <v>0</v>
      </c>
      <c r="AP27" s="41">
        <v>0</v>
      </c>
      <c r="AQ27" s="41">
        <v>0</v>
      </c>
      <c r="AR27" s="41">
        <v>0</v>
      </c>
      <c r="AS27" s="41">
        <v>0</v>
      </c>
      <c r="AT27" s="41">
        <v>0</v>
      </c>
      <c r="AU27" s="41">
        <v>0</v>
      </c>
      <c r="AV27" s="41">
        <v>0</v>
      </c>
      <c r="AW27" s="41">
        <v>0</v>
      </c>
      <c r="AX27" s="41">
        <v>0</v>
      </c>
      <c r="AZ27" s="43" t="s">
        <v>437</v>
      </c>
    </row>
    <row r="28" spans="1:52" s="3" customFormat="1" ht="14.5">
      <c r="A28" s="37" t="s">
        <v>438</v>
      </c>
      <c r="B28" s="37" t="s">
        <v>439</v>
      </c>
      <c r="C28" s="37" t="s">
        <v>405</v>
      </c>
      <c r="D28" s="37" t="s">
        <v>405</v>
      </c>
      <c r="E28" s="37" t="s">
        <v>440</v>
      </c>
      <c r="F28" s="22"/>
      <c r="G28" s="38" t="s">
        <v>377</v>
      </c>
      <c r="H28" s="38" t="s">
        <v>377</v>
      </c>
      <c r="I28" s="38" t="s">
        <v>377</v>
      </c>
      <c r="J28" s="38" t="s">
        <v>377</v>
      </c>
      <c r="K28" s="39">
        <f t="shared" si="9"/>
        <v>0</v>
      </c>
      <c r="L28" s="38">
        <v>0.307</v>
      </c>
      <c r="M28" s="38">
        <v>4.0000000000000001E-3</v>
      </c>
      <c r="N28" s="38">
        <v>2.8000000000000001E-2</v>
      </c>
      <c r="O28" s="38">
        <v>0</v>
      </c>
      <c r="P28" s="39">
        <f t="shared" si="10"/>
        <v>0.33900000000000002</v>
      </c>
      <c r="Q28" s="38" t="s">
        <v>377</v>
      </c>
      <c r="R28" s="38" t="s">
        <v>377</v>
      </c>
      <c r="S28" s="38" t="s">
        <v>377</v>
      </c>
      <c r="T28" s="38" t="s">
        <v>377</v>
      </c>
      <c r="U28" s="39">
        <f t="shared" si="11"/>
        <v>0</v>
      </c>
      <c r="V28" s="40">
        <v>20.850190000000001</v>
      </c>
      <c r="W28" s="40">
        <f>V28*0.95</f>
        <v>19.8076805</v>
      </c>
      <c r="X28" s="40">
        <v>0</v>
      </c>
      <c r="Y28" s="40">
        <f>X28*0.95</f>
        <v>0</v>
      </c>
      <c r="Z28" s="93">
        <v>0</v>
      </c>
      <c r="AA28" s="93">
        <v>307</v>
      </c>
      <c r="AB28" s="93">
        <v>0</v>
      </c>
      <c r="AC28" s="93">
        <v>0</v>
      </c>
      <c r="AD28" s="93">
        <v>0</v>
      </c>
      <c r="AE28" s="93">
        <v>0</v>
      </c>
      <c r="AF28" s="93">
        <v>0</v>
      </c>
      <c r="AG28" s="41">
        <v>0.114</v>
      </c>
      <c r="AH28" s="41">
        <v>0.114</v>
      </c>
      <c r="AI28" s="41">
        <v>0</v>
      </c>
      <c r="AJ28" s="41">
        <v>0</v>
      </c>
      <c r="AK28" s="41">
        <v>0</v>
      </c>
      <c r="AL28" s="41">
        <v>0</v>
      </c>
      <c r="AM28" s="41">
        <v>0</v>
      </c>
      <c r="AN28" s="41">
        <v>0.114</v>
      </c>
      <c r="AO28" s="41">
        <v>0</v>
      </c>
      <c r="AP28" s="41">
        <v>0</v>
      </c>
      <c r="AQ28" s="41">
        <v>0</v>
      </c>
      <c r="AR28" s="41">
        <v>0</v>
      </c>
      <c r="AS28" s="41">
        <v>0</v>
      </c>
      <c r="AT28" s="41">
        <v>0</v>
      </c>
      <c r="AU28" s="41">
        <v>0</v>
      </c>
      <c r="AV28" s="41">
        <v>0</v>
      </c>
      <c r="AW28" s="41">
        <v>0</v>
      </c>
      <c r="AX28" s="41">
        <v>0</v>
      </c>
      <c r="AZ28" s="43" t="s">
        <v>441</v>
      </c>
    </row>
    <row r="29" spans="1:52" s="3" customFormat="1" ht="14.5">
      <c r="A29" s="37" t="s">
        <v>442</v>
      </c>
      <c r="B29" s="37" t="s">
        <v>443</v>
      </c>
      <c r="C29" s="37" t="s">
        <v>376</v>
      </c>
      <c r="D29" s="37" t="s">
        <v>377</v>
      </c>
      <c r="E29" s="37" t="s">
        <v>444</v>
      </c>
      <c r="F29" s="22"/>
      <c r="G29" s="38">
        <v>7.6999999999999999E-2</v>
      </c>
      <c r="H29" s="38">
        <v>0</v>
      </c>
      <c r="I29" s="38">
        <v>0.55700000000000005</v>
      </c>
      <c r="J29" s="38">
        <v>7.0000000000000001E-3</v>
      </c>
      <c r="K29" s="39">
        <f t="shared" si="9"/>
        <v>0.64100000000000001</v>
      </c>
      <c r="L29" s="38" t="s">
        <v>377</v>
      </c>
      <c r="M29" s="38" t="s">
        <v>377</v>
      </c>
      <c r="N29" s="38" t="s">
        <v>377</v>
      </c>
      <c r="O29" s="38" t="s">
        <v>377</v>
      </c>
      <c r="P29" s="39">
        <f t="shared" si="10"/>
        <v>0</v>
      </c>
      <c r="Q29" s="38" t="s">
        <v>377</v>
      </c>
      <c r="R29" s="38" t="s">
        <v>377</v>
      </c>
      <c r="S29" s="38" t="s">
        <v>377</v>
      </c>
      <c r="T29" s="38" t="s">
        <v>377</v>
      </c>
      <c r="U29" s="39">
        <f t="shared" si="11"/>
        <v>0</v>
      </c>
      <c r="V29" s="40">
        <v>12.0572</v>
      </c>
      <c r="W29" s="40">
        <v>0</v>
      </c>
      <c r="X29" s="40">
        <v>0</v>
      </c>
      <c r="Y29" s="40">
        <v>0</v>
      </c>
      <c r="Z29" s="93">
        <v>0</v>
      </c>
      <c r="AA29" s="93">
        <v>77</v>
      </c>
      <c r="AB29" s="93">
        <v>0</v>
      </c>
      <c r="AC29" s="93">
        <v>0</v>
      </c>
      <c r="AD29" s="93">
        <v>0</v>
      </c>
      <c r="AE29" s="93">
        <v>0</v>
      </c>
      <c r="AF29" s="93">
        <v>0</v>
      </c>
      <c r="AG29" s="41">
        <v>0.253</v>
      </c>
      <c r="AH29" s="41">
        <v>0.253</v>
      </c>
      <c r="AI29" s="41">
        <v>0</v>
      </c>
      <c r="AJ29" s="41">
        <v>0</v>
      </c>
      <c r="AK29" s="41">
        <v>0</v>
      </c>
      <c r="AL29" s="41">
        <v>0</v>
      </c>
      <c r="AM29" s="41">
        <v>0</v>
      </c>
      <c r="AN29" s="41">
        <v>0.253</v>
      </c>
      <c r="AO29" s="41">
        <v>0</v>
      </c>
      <c r="AP29" s="41">
        <v>0</v>
      </c>
      <c r="AQ29" s="41">
        <v>0</v>
      </c>
      <c r="AR29" s="41">
        <v>0</v>
      </c>
      <c r="AS29" s="41">
        <v>0</v>
      </c>
      <c r="AT29" s="41">
        <v>0</v>
      </c>
      <c r="AU29" s="41">
        <v>0</v>
      </c>
      <c r="AV29" s="41">
        <v>0</v>
      </c>
      <c r="AW29" s="41">
        <v>0</v>
      </c>
      <c r="AX29" s="41">
        <v>0</v>
      </c>
      <c r="AZ29" s="43" t="s">
        <v>445</v>
      </c>
    </row>
    <row r="30" spans="1:52" s="3" customFormat="1" ht="14.5">
      <c r="A30" s="37" t="s">
        <v>446</v>
      </c>
      <c r="B30" s="37" t="s">
        <v>447</v>
      </c>
      <c r="C30" s="37" t="s">
        <v>376</v>
      </c>
      <c r="D30" s="37" t="s">
        <v>376</v>
      </c>
      <c r="E30" s="37" t="s">
        <v>448</v>
      </c>
      <c r="F30" s="22"/>
      <c r="G30" s="38" t="s">
        <v>377</v>
      </c>
      <c r="H30" s="38" t="s">
        <v>377</v>
      </c>
      <c r="I30" s="38" t="s">
        <v>377</v>
      </c>
      <c r="J30" s="38" t="s">
        <v>377</v>
      </c>
      <c r="K30" s="39">
        <f t="shared" si="9"/>
        <v>0</v>
      </c>
      <c r="L30" s="38">
        <v>0.16300000000000001</v>
      </c>
      <c r="M30" s="38">
        <v>4.0000000000000001E-3</v>
      </c>
      <c r="N30" s="38">
        <v>3.6999999999999998E-2</v>
      </c>
      <c r="O30" s="38">
        <v>0</v>
      </c>
      <c r="P30" s="39">
        <f t="shared" si="10"/>
        <v>0.20400000000000001</v>
      </c>
      <c r="Q30" s="38" t="s">
        <v>377</v>
      </c>
      <c r="R30" s="38" t="s">
        <v>377</v>
      </c>
      <c r="S30" s="38" t="s">
        <v>377</v>
      </c>
      <c r="T30" s="38" t="s">
        <v>377</v>
      </c>
      <c r="U30" s="39">
        <f t="shared" si="11"/>
        <v>0</v>
      </c>
      <c r="V30" s="40">
        <v>12.19478</v>
      </c>
      <c r="W30" s="40">
        <f>V30*0.95</f>
        <v>11.585040999999999</v>
      </c>
      <c r="X30" s="40">
        <v>0.13600000000000001</v>
      </c>
      <c r="Y30" s="40">
        <f>X30*0.95</f>
        <v>0.12920000000000001</v>
      </c>
      <c r="Z30" s="93">
        <v>0</v>
      </c>
      <c r="AA30" s="93">
        <v>163</v>
      </c>
      <c r="AB30" s="93">
        <v>0</v>
      </c>
      <c r="AC30" s="93">
        <v>0</v>
      </c>
      <c r="AD30" s="93">
        <v>0</v>
      </c>
      <c r="AE30" s="93">
        <v>0</v>
      </c>
      <c r="AF30" s="93">
        <v>0</v>
      </c>
      <c r="AG30" s="41">
        <v>6.4000000000000001E-2</v>
      </c>
      <c r="AH30" s="41">
        <v>6.4000000000000001E-2</v>
      </c>
      <c r="AI30" s="41">
        <v>0</v>
      </c>
      <c r="AJ30" s="41">
        <v>0</v>
      </c>
      <c r="AK30" s="41">
        <v>0</v>
      </c>
      <c r="AL30" s="41">
        <v>0</v>
      </c>
      <c r="AM30" s="41">
        <v>0</v>
      </c>
      <c r="AN30" s="41">
        <v>6.4000000000000001E-2</v>
      </c>
      <c r="AO30" s="41">
        <v>0</v>
      </c>
      <c r="AP30" s="41">
        <v>0</v>
      </c>
      <c r="AQ30" s="41">
        <v>0</v>
      </c>
      <c r="AR30" s="41">
        <v>0</v>
      </c>
      <c r="AS30" s="41">
        <v>0</v>
      </c>
      <c r="AT30" s="41">
        <v>0</v>
      </c>
      <c r="AU30" s="41">
        <v>0</v>
      </c>
      <c r="AV30" s="41">
        <v>0</v>
      </c>
      <c r="AW30" s="41">
        <v>0</v>
      </c>
      <c r="AX30" s="41">
        <v>0</v>
      </c>
      <c r="AZ30" s="43" t="s">
        <v>449</v>
      </c>
    </row>
    <row r="31" spans="1:52" s="3" customFormat="1" ht="14.5">
      <c r="A31" s="37" t="s">
        <v>450</v>
      </c>
      <c r="B31" s="37" t="s">
        <v>451</v>
      </c>
      <c r="C31" s="37" t="s">
        <v>405</v>
      </c>
      <c r="D31" s="37" t="s">
        <v>377</v>
      </c>
      <c r="E31" s="37" t="s">
        <v>452</v>
      </c>
      <c r="F31" s="22"/>
      <c r="G31" s="38">
        <v>0.23400000000000001</v>
      </c>
      <c r="H31" s="38">
        <v>0</v>
      </c>
      <c r="I31" s="38">
        <v>0.16600000000000001</v>
      </c>
      <c r="J31" s="38">
        <v>0</v>
      </c>
      <c r="K31" s="39">
        <f t="shared" si="9"/>
        <v>0.4</v>
      </c>
      <c r="L31" s="38" t="s">
        <v>377</v>
      </c>
      <c r="M31" s="38" t="s">
        <v>377</v>
      </c>
      <c r="N31" s="38" t="s">
        <v>377</v>
      </c>
      <c r="O31" s="38" t="s">
        <v>377</v>
      </c>
      <c r="P31" s="39">
        <f t="shared" si="10"/>
        <v>0</v>
      </c>
      <c r="Q31" s="38" t="s">
        <v>377</v>
      </c>
      <c r="R31" s="38" t="s">
        <v>377</v>
      </c>
      <c r="S31" s="38" t="s">
        <v>377</v>
      </c>
      <c r="T31" s="38" t="s">
        <v>377</v>
      </c>
      <c r="U31" s="39">
        <f t="shared" si="11"/>
        <v>0</v>
      </c>
      <c r="V31" s="40">
        <v>30.562059999999999</v>
      </c>
      <c r="W31" s="40">
        <v>0</v>
      </c>
      <c r="X31" s="40">
        <v>0</v>
      </c>
      <c r="Y31" s="40">
        <v>0</v>
      </c>
      <c r="Z31" s="93">
        <v>0</v>
      </c>
      <c r="AA31" s="93">
        <v>234</v>
      </c>
      <c r="AB31" s="93">
        <v>0</v>
      </c>
      <c r="AC31" s="93">
        <v>0</v>
      </c>
      <c r="AD31" s="93">
        <v>0</v>
      </c>
      <c r="AE31" s="93">
        <v>0</v>
      </c>
      <c r="AF31" s="93">
        <v>0</v>
      </c>
      <c r="AG31" s="41">
        <v>2.8370000000000002</v>
      </c>
      <c r="AH31" s="41">
        <v>2.8370000000000002</v>
      </c>
      <c r="AI31" s="41">
        <v>0</v>
      </c>
      <c r="AJ31" s="41">
        <v>0</v>
      </c>
      <c r="AK31" s="41">
        <v>0</v>
      </c>
      <c r="AL31" s="41">
        <v>0</v>
      </c>
      <c r="AM31" s="41">
        <v>0</v>
      </c>
      <c r="AN31" s="41">
        <v>2.8370000000000002</v>
      </c>
      <c r="AO31" s="41">
        <v>0</v>
      </c>
      <c r="AP31" s="41">
        <v>0</v>
      </c>
      <c r="AQ31" s="41">
        <v>0</v>
      </c>
      <c r="AR31" s="41">
        <v>0</v>
      </c>
      <c r="AS31" s="41">
        <v>0</v>
      </c>
      <c r="AT31" s="41">
        <v>0</v>
      </c>
      <c r="AU31" s="41">
        <v>0</v>
      </c>
      <c r="AV31" s="41">
        <v>0</v>
      </c>
      <c r="AW31" s="41">
        <v>0</v>
      </c>
      <c r="AX31" s="41">
        <v>0</v>
      </c>
      <c r="AZ31" s="43" t="s">
        <v>453</v>
      </c>
    </row>
    <row r="32" spans="1:52" s="3" customFormat="1" ht="14.5">
      <c r="A32" s="37" t="s">
        <v>454</v>
      </c>
      <c r="B32" s="37" t="s">
        <v>455</v>
      </c>
      <c r="C32" s="37" t="s">
        <v>376</v>
      </c>
      <c r="D32" s="37" t="s">
        <v>376</v>
      </c>
      <c r="E32" s="37" t="s">
        <v>436</v>
      </c>
      <c r="F32" s="22"/>
      <c r="G32" s="38" t="s">
        <v>377</v>
      </c>
      <c r="H32" s="38" t="s">
        <v>377</v>
      </c>
      <c r="I32" s="38" t="s">
        <v>377</v>
      </c>
      <c r="J32" s="38" t="s">
        <v>377</v>
      </c>
      <c r="K32" s="39">
        <f t="shared" si="3"/>
        <v>0</v>
      </c>
      <c r="L32" s="38">
        <v>0.17899999999999999</v>
      </c>
      <c r="M32" s="38">
        <v>0</v>
      </c>
      <c r="N32" s="38">
        <v>4.4999999999999998E-2</v>
      </c>
      <c r="O32" s="38">
        <v>0</v>
      </c>
      <c r="P32" s="39">
        <f t="shared" si="4"/>
        <v>0.22399999999999998</v>
      </c>
      <c r="Q32" s="38" t="s">
        <v>377</v>
      </c>
      <c r="R32" s="38" t="s">
        <v>377</v>
      </c>
      <c r="S32" s="38" t="s">
        <v>377</v>
      </c>
      <c r="T32" s="38" t="s">
        <v>377</v>
      </c>
      <c r="U32" s="39">
        <f t="shared" si="5"/>
        <v>0</v>
      </c>
      <c r="V32" s="40">
        <v>19.115580000000001</v>
      </c>
      <c r="W32" s="40">
        <f>V32*0.95</f>
        <v>18.159801000000002</v>
      </c>
      <c r="X32" s="40">
        <v>0</v>
      </c>
      <c r="Y32" s="40">
        <f>X32*0.95</f>
        <v>0</v>
      </c>
      <c r="Z32" s="93">
        <v>0</v>
      </c>
      <c r="AA32" s="93">
        <v>179</v>
      </c>
      <c r="AB32" s="93">
        <v>0</v>
      </c>
      <c r="AC32" s="93">
        <v>0</v>
      </c>
      <c r="AD32" s="93">
        <v>0</v>
      </c>
      <c r="AE32" s="93">
        <v>0</v>
      </c>
      <c r="AF32" s="93">
        <v>0</v>
      </c>
      <c r="AG32" s="41">
        <v>1.0429999999999999</v>
      </c>
      <c r="AH32" s="41">
        <v>1.0429999999999999</v>
      </c>
      <c r="AI32" s="41">
        <v>0</v>
      </c>
      <c r="AJ32" s="41">
        <v>0</v>
      </c>
      <c r="AK32" s="41">
        <v>0</v>
      </c>
      <c r="AL32" s="41">
        <v>0</v>
      </c>
      <c r="AM32" s="41">
        <v>0</v>
      </c>
      <c r="AN32" s="41">
        <v>1.0429999999999999</v>
      </c>
      <c r="AO32" s="41">
        <v>0</v>
      </c>
      <c r="AP32" s="41">
        <v>0</v>
      </c>
      <c r="AQ32" s="41">
        <v>0</v>
      </c>
      <c r="AR32" s="41">
        <v>0</v>
      </c>
      <c r="AS32" s="41">
        <v>0</v>
      </c>
      <c r="AT32" s="41">
        <v>0</v>
      </c>
      <c r="AU32" s="41">
        <v>0</v>
      </c>
      <c r="AV32" s="41">
        <v>0</v>
      </c>
      <c r="AW32" s="41">
        <v>0</v>
      </c>
      <c r="AX32" s="41">
        <v>0</v>
      </c>
      <c r="AZ32" s="43" t="s">
        <v>456</v>
      </c>
    </row>
    <row r="33" spans="1:52" s="3" customFormat="1" ht="14.5">
      <c r="A33" s="37" t="s">
        <v>457</v>
      </c>
      <c r="B33" s="37" t="s">
        <v>458</v>
      </c>
      <c r="C33" s="37" t="s">
        <v>391</v>
      </c>
      <c r="D33" s="37" t="s">
        <v>391</v>
      </c>
      <c r="E33" s="37" t="s">
        <v>459</v>
      </c>
      <c r="F33" s="22"/>
      <c r="G33" s="38" t="s">
        <v>377</v>
      </c>
      <c r="H33" s="38" t="s">
        <v>377</v>
      </c>
      <c r="I33" s="38" t="s">
        <v>377</v>
      </c>
      <c r="J33" s="38" t="s">
        <v>377</v>
      </c>
      <c r="K33" s="39">
        <f t="shared" si="3"/>
        <v>0</v>
      </c>
      <c r="L33" s="38">
        <v>0.20100000000000001</v>
      </c>
      <c r="M33" s="38">
        <v>1E-3</v>
      </c>
      <c r="N33" s="38">
        <v>0.1</v>
      </c>
      <c r="O33" s="38">
        <v>0</v>
      </c>
      <c r="P33" s="39">
        <f t="shared" si="4"/>
        <v>0.30200000000000005</v>
      </c>
      <c r="Q33" s="38" t="s">
        <v>377</v>
      </c>
      <c r="R33" s="38" t="s">
        <v>377</v>
      </c>
      <c r="S33" s="38" t="s">
        <v>377</v>
      </c>
      <c r="T33" s="38" t="s">
        <v>377</v>
      </c>
      <c r="U33" s="39">
        <f t="shared" si="5"/>
        <v>0</v>
      </c>
      <c r="V33" s="40">
        <v>16.213830000000002</v>
      </c>
      <c r="W33" s="40">
        <f>V33*0.95</f>
        <v>15.403138500000001</v>
      </c>
      <c r="X33" s="40">
        <v>0.752</v>
      </c>
      <c r="Y33" s="40">
        <f>X33*0.95</f>
        <v>0.71439999999999992</v>
      </c>
      <c r="Z33" s="93">
        <v>0</v>
      </c>
      <c r="AA33" s="93">
        <v>201</v>
      </c>
      <c r="AB33" s="93">
        <v>0</v>
      </c>
      <c r="AC33" s="93">
        <v>0</v>
      </c>
      <c r="AD33" s="93">
        <v>0</v>
      </c>
      <c r="AE33" s="93">
        <v>0</v>
      </c>
      <c r="AF33" s="93">
        <v>0</v>
      </c>
      <c r="AG33" s="41">
        <v>2.0550000000000002</v>
      </c>
      <c r="AH33" s="41">
        <v>2.0550000000000002</v>
      </c>
      <c r="AI33" s="41">
        <v>0</v>
      </c>
      <c r="AJ33" s="41">
        <v>0</v>
      </c>
      <c r="AK33" s="41">
        <v>0</v>
      </c>
      <c r="AL33" s="41">
        <v>0</v>
      </c>
      <c r="AM33" s="41">
        <v>0</v>
      </c>
      <c r="AN33" s="41">
        <v>2.0550000000000002</v>
      </c>
      <c r="AO33" s="41">
        <v>0</v>
      </c>
      <c r="AP33" s="41">
        <v>0</v>
      </c>
      <c r="AQ33" s="41">
        <v>0</v>
      </c>
      <c r="AR33" s="41">
        <v>0</v>
      </c>
      <c r="AS33" s="41">
        <v>0</v>
      </c>
      <c r="AT33" s="41">
        <v>0</v>
      </c>
      <c r="AU33" s="41">
        <v>0</v>
      </c>
      <c r="AV33" s="41">
        <v>0</v>
      </c>
      <c r="AW33" s="41">
        <v>0</v>
      </c>
      <c r="AX33" s="41">
        <v>0</v>
      </c>
      <c r="AZ33" s="43" t="s">
        <v>460</v>
      </c>
    </row>
    <row r="34" spans="1:52" s="3" customFormat="1" ht="14.5">
      <c r="A34" s="37" t="s">
        <v>461</v>
      </c>
      <c r="B34" s="37" t="s">
        <v>462</v>
      </c>
      <c r="C34" s="37" t="s">
        <v>405</v>
      </c>
      <c r="D34" s="37" t="s">
        <v>405</v>
      </c>
      <c r="E34" s="37" t="s">
        <v>463</v>
      </c>
      <c r="F34" s="22"/>
      <c r="G34" s="38" t="s">
        <v>377</v>
      </c>
      <c r="H34" s="38" t="s">
        <v>377</v>
      </c>
      <c r="I34" s="38" t="s">
        <v>377</v>
      </c>
      <c r="J34" s="38" t="s">
        <v>377</v>
      </c>
      <c r="K34" s="39">
        <f t="shared" si="3"/>
        <v>0</v>
      </c>
      <c r="L34" s="38">
        <v>0.124</v>
      </c>
      <c r="M34" s="38">
        <v>2E-3</v>
      </c>
      <c r="N34" s="38">
        <v>0.1</v>
      </c>
      <c r="O34" s="38">
        <v>0</v>
      </c>
      <c r="P34" s="39">
        <f t="shared" si="4"/>
        <v>0.22600000000000001</v>
      </c>
      <c r="Q34" s="38" t="s">
        <v>377</v>
      </c>
      <c r="R34" s="38" t="s">
        <v>377</v>
      </c>
      <c r="S34" s="38" t="s">
        <v>377</v>
      </c>
      <c r="T34" s="38" t="s">
        <v>377</v>
      </c>
      <c r="U34" s="39">
        <f t="shared" si="5"/>
        <v>0</v>
      </c>
      <c r="V34" s="40">
        <v>12.76596</v>
      </c>
      <c r="W34" s="40">
        <f>V34*0.95</f>
        <v>12.127661999999999</v>
      </c>
      <c r="X34" s="40">
        <v>1.4890000000000001</v>
      </c>
      <c r="Y34" s="40">
        <f>X34*0.95</f>
        <v>1.41455</v>
      </c>
      <c r="Z34" s="93">
        <v>0</v>
      </c>
      <c r="AA34" s="93">
        <v>124</v>
      </c>
      <c r="AB34" s="93">
        <v>0</v>
      </c>
      <c r="AC34" s="93">
        <v>0</v>
      </c>
      <c r="AD34" s="93">
        <v>0</v>
      </c>
      <c r="AE34" s="93">
        <v>0</v>
      </c>
      <c r="AF34" s="93">
        <v>0</v>
      </c>
      <c r="AG34" s="41">
        <v>2.5000000000000001E-2</v>
      </c>
      <c r="AH34" s="41">
        <v>2.5000000000000001E-2</v>
      </c>
      <c r="AI34" s="41">
        <v>0</v>
      </c>
      <c r="AJ34" s="41">
        <v>0</v>
      </c>
      <c r="AK34" s="41">
        <v>0</v>
      </c>
      <c r="AL34" s="41">
        <v>0</v>
      </c>
      <c r="AM34" s="41">
        <v>0</v>
      </c>
      <c r="AN34" s="41">
        <v>2.5000000000000001E-2</v>
      </c>
      <c r="AO34" s="41">
        <v>0</v>
      </c>
      <c r="AP34" s="41">
        <v>0</v>
      </c>
      <c r="AQ34" s="41">
        <v>0</v>
      </c>
      <c r="AR34" s="41">
        <v>0</v>
      </c>
      <c r="AS34" s="41">
        <v>0</v>
      </c>
      <c r="AT34" s="41">
        <v>0</v>
      </c>
      <c r="AU34" s="41">
        <v>0</v>
      </c>
      <c r="AV34" s="41">
        <v>0</v>
      </c>
      <c r="AW34" s="41">
        <v>0</v>
      </c>
      <c r="AX34" s="41">
        <v>0</v>
      </c>
      <c r="AZ34" s="43" t="s">
        <v>464</v>
      </c>
    </row>
    <row r="35" spans="1:52" s="3" customFormat="1" ht="14.5">
      <c r="A35" s="37" t="s">
        <v>465</v>
      </c>
      <c r="B35" s="37" t="s">
        <v>466</v>
      </c>
      <c r="C35" s="37" t="s">
        <v>467</v>
      </c>
      <c r="D35" s="37" t="s">
        <v>467</v>
      </c>
      <c r="E35" s="37" t="s">
        <v>468</v>
      </c>
      <c r="F35" s="22"/>
      <c r="G35" s="38" t="s">
        <v>377</v>
      </c>
      <c r="H35" s="38" t="s">
        <v>377</v>
      </c>
      <c r="I35" s="38" t="s">
        <v>377</v>
      </c>
      <c r="J35" s="38" t="s">
        <v>377</v>
      </c>
      <c r="K35" s="39">
        <f t="shared" si="3"/>
        <v>0</v>
      </c>
      <c r="L35" s="38">
        <v>8.6999999999999994E-2</v>
      </c>
      <c r="M35" s="38">
        <v>0</v>
      </c>
      <c r="N35" s="38">
        <v>0.114</v>
      </c>
      <c r="O35" s="38">
        <v>0</v>
      </c>
      <c r="P35" s="39">
        <f t="shared" si="4"/>
        <v>0.20100000000000001</v>
      </c>
      <c r="Q35" s="38" t="s">
        <v>377</v>
      </c>
      <c r="R35" s="38" t="s">
        <v>377</v>
      </c>
      <c r="S35" s="38" t="s">
        <v>377</v>
      </c>
      <c r="T35" s="38" t="s">
        <v>377</v>
      </c>
      <c r="U35" s="39">
        <f t="shared" si="5"/>
        <v>0</v>
      </c>
      <c r="V35" s="40">
        <v>8.10731</v>
      </c>
      <c r="W35" s="40">
        <f>V35*0.95</f>
        <v>7.7019444999999997</v>
      </c>
      <c r="X35" s="40">
        <v>0</v>
      </c>
      <c r="Y35" s="40">
        <v>0</v>
      </c>
      <c r="Z35" s="93">
        <v>0</v>
      </c>
      <c r="AA35" s="93">
        <v>87</v>
      </c>
      <c r="AB35" s="93">
        <v>0</v>
      </c>
      <c r="AC35" s="93">
        <v>0</v>
      </c>
      <c r="AD35" s="93">
        <v>0</v>
      </c>
      <c r="AE35" s="93">
        <v>0</v>
      </c>
      <c r="AF35" s="93">
        <v>0</v>
      </c>
      <c r="AG35" s="41">
        <v>1.6839999999999999</v>
      </c>
      <c r="AH35" s="41">
        <v>1.6839999999999999</v>
      </c>
      <c r="AI35" s="41">
        <v>0</v>
      </c>
      <c r="AJ35" s="41">
        <v>0</v>
      </c>
      <c r="AK35" s="41">
        <v>0</v>
      </c>
      <c r="AL35" s="41">
        <v>0</v>
      </c>
      <c r="AM35" s="41">
        <v>0</v>
      </c>
      <c r="AN35" s="41">
        <v>1.6839999999999999</v>
      </c>
      <c r="AO35" s="41">
        <v>0</v>
      </c>
      <c r="AP35" s="41">
        <v>0</v>
      </c>
      <c r="AQ35" s="41">
        <v>0</v>
      </c>
      <c r="AR35" s="41">
        <v>0</v>
      </c>
      <c r="AS35" s="41">
        <v>0</v>
      </c>
      <c r="AT35" s="41">
        <v>0</v>
      </c>
      <c r="AU35" s="41">
        <v>0</v>
      </c>
      <c r="AV35" s="41">
        <v>0</v>
      </c>
      <c r="AW35" s="41">
        <v>0</v>
      </c>
      <c r="AX35" s="41">
        <v>0</v>
      </c>
      <c r="AZ35" s="43" t="s">
        <v>469</v>
      </c>
    </row>
    <row r="36" spans="1:52" s="3" customFormat="1" ht="26">
      <c r="A36" s="37" t="s">
        <v>470</v>
      </c>
      <c r="B36" s="37" t="s">
        <v>471</v>
      </c>
      <c r="C36" s="37" t="s">
        <v>391</v>
      </c>
      <c r="D36" s="37" t="s">
        <v>391</v>
      </c>
      <c r="E36" s="37" t="s">
        <v>472</v>
      </c>
      <c r="F36" s="22"/>
      <c r="G36" s="38" t="s">
        <v>377</v>
      </c>
      <c r="H36" s="38" t="s">
        <v>377</v>
      </c>
      <c r="I36" s="38" t="s">
        <v>377</v>
      </c>
      <c r="J36" s="38" t="s">
        <v>377</v>
      </c>
      <c r="K36" s="39">
        <f t="shared" ref="K36:K40" si="12">SUM(G36:J36)</f>
        <v>0</v>
      </c>
      <c r="L36" s="38">
        <v>0.16500000000000001</v>
      </c>
      <c r="M36" s="38">
        <v>0</v>
      </c>
      <c r="N36" s="38">
        <v>5.5E-2</v>
      </c>
      <c r="O36" s="38">
        <v>0</v>
      </c>
      <c r="P36" s="39">
        <f t="shared" ref="P36:P40" si="13">SUM(L36:O36)</f>
        <v>0.22</v>
      </c>
      <c r="Q36" s="38" t="s">
        <v>377</v>
      </c>
      <c r="R36" s="38" t="s">
        <v>377</v>
      </c>
      <c r="S36" s="38" t="s">
        <v>377</v>
      </c>
      <c r="T36" s="38" t="s">
        <v>377</v>
      </c>
      <c r="U36" s="39">
        <f t="shared" ref="U36:U40" si="14">SUM(Q36:T36)</f>
        <v>0</v>
      </c>
      <c r="V36" s="40">
        <v>13.80467</v>
      </c>
      <c r="W36" s="40">
        <f t="shared" ref="W36:W37" si="15">V36*0.95</f>
        <v>13.1144365</v>
      </c>
      <c r="X36" s="40">
        <v>0</v>
      </c>
      <c r="Y36" s="40">
        <v>0</v>
      </c>
      <c r="Z36" s="93">
        <v>0</v>
      </c>
      <c r="AA36" s="93">
        <v>165</v>
      </c>
      <c r="AB36" s="93">
        <v>0</v>
      </c>
      <c r="AC36" s="93">
        <v>0</v>
      </c>
      <c r="AD36" s="93">
        <v>0</v>
      </c>
      <c r="AE36" s="93">
        <v>0</v>
      </c>
      <c r="AF36" s="93">
        <v>0</v>
      </c>
      <c r="AG36" s="41">
        <v>1.2390000000000001</v>
      </c>
      <c r="AH36" s="41">
        <v>1.2390000000000001</v>
      </c>
      <c r="AI36" s="41">
        <v>0</v>
      </c>
      <c r="AJ36" s="41">
        <v>0</v>
      </c>
      <c r="AK36" s="41">
        <v>0</v>
      </c>
      <c r="AL36" s="41">
        <v>0</v>
      </c>
      <c r="AM36" s="41">
        <v>0</v>
      </c>
      <c r="AN36" s="41">
        <v>1.2390000000000001</v>
      </c>
      <c r="AO36" s="41">
        <v>0</v>
      </c>
      <c r="AP36" s="41">
        <v>0</v>
      </c>
      <c r="AQ36" s="41">
        <v>0</v>
      </c>
      <c r="AR36" s="41">
        <v>0</v>
      </c>
      <c r="AS36" s="41">
        <v>0</v>
      </c>
      <c r="AT36" s="41">
        <v>0</v>
      </c>
      <c r="AU36" s="41">
        <v>0</v>
      </c>
      <c r="AV36" s="41">
        <v>0</v>
      </c>
      <c r="AW36" s="41">
        <v>0</v>
      </c>
      <c r="AX36" s="41">
        <v>0</v>
      </c>
      <c r="AZ36" s="43" t="s">
        <v>473</v>
      </c>
    </row>
    <row r="37" spans="1:52" s="3" customFormat="1" ht="26">
      <c r="A37" s="37" t="s">
        <v>474</v>
      </c>
      <c r="B37" s="37" t="s">
        <v>475</v>
      </c>
      <c r="C37" s="37" t="s">
        <v>391</v>
      </c>
      <c r="D37" s="37" t="s">
        <v>391</v>
      </c>
      <c r="E37" s="37" t="s">
        <v>476</v>
      </c>
      <c r="F37" s="22"/>
      <c r="G37" s="38" t="s">
        <v>377</v>
      </c>
      <c r="H37" s="38" t="s">
        <v>377</v>
      </c>
      <c r="I37" s="38" t="s">
        <v>377</v>
      </c>
      <c r="J37" s="38" t="s">
        <v>377</v>
      </c>
      <c r="K37" s="39">
        <f t="shared" si="12"/>
        <v>0</v>
      </c>
      <c r="L37" s="38">
        <v>6.0999999999999999E-2</v>
      </c>
      <c r="M37" s="38">
        <v>0</v>
      </c>
      <c r="N37" s="38">
        <v>0.33700000000000002</v>
      </c>
      <c r="O37" s="38">
        <v>2E-3</v>
      </c>
      <c r="P37" s="39">
        <f t="shared" si="13"/>
        <v>0.4</v>
      </c>
      <c r="Q37" s="38" t="s">
        <v>377</v>
      </c>
      <c r="R37" s="38" t="s">
        <v>377</v>
      </c>
      <c r="S37" s="38" t="s">
        <v>377</v>
      </c>
      <c r="T37" s="38" t="s">
        <v>377</v>
      </c>
      <c r="U37" s="39">
        <f t="shared" si="14"/>
        <v>0</v>
      </c>
      <c r="V37" s="40">
        <v>11.43984</v>
      </c>
      <c r="W37" s="40">
        <f t="shared" si="15"/>
        <v>10.867848</v>
      </c>
      <c r="X37" s="40">
        <v>0</v>
      </c>
      <c r="Y37" s="40">
        <v>0</v>
      </c>
      <c r="Z37" s="93">
        <v>0</v>
      </c>
      <c r="AA37" s="93">
        <v>61</v>
      </c>
      <c r="AB37" s="93">
        <v>0</v>
      </c>
      <c r="AC37" s="93">
        <v>0</v>
      </c>
      <c r="AD37" s="93">
        <v>0</v>
      </c>
      <c r="AE37" s="93">
        <v>0</v>
      </c>
      <c r="AF37" s="93">
        <v>0</v>
      </c>
      <c r="AG37" s="41">
        <v>5.3999999999999999E-2</v>
      </c>
      <c r="AH37" s="41">
        <v>5.3999999999999999E-2</v>
      </c>
      <c r="AI37" s="41">
        <v>0</v>
      </c>
      <c r="AJ37" s="41">
        <v>0</v>
      </c>
      <c r="AK37" s="41">
        <v>0</v>
      </c>
      <c r="AL37" s="41">
        <v>0</v>
      </c>
      <c r="AM37" s="41">
        <v>0</v>
      </c>
      <c r="AN37" s="41">
        <v>5.3999999999999999E-2</v>
      </c>
      <c r="AO37" s="41">
        <v>0</v>
      </c>
      <c r="AP37" s="41">
        <v>0</v>
      </c>
      <c r="AQ37" s="41">
        <v>0</v>
      </c>
      <c r="AR37" s="41">
        <v>0</v>
      </c>
      <c r="AS37" s="41">
        <v>0</v>
      </c>
      <c r="AT37" s="41">
        <v>0</v>
      </c>
      <c r="AU37" s="41">
        <v>0</v>
      </c>
      <c r="AV37" s="41">
        <v>0</v>
      </c>
      <c r="AW37" s="41">
        <v>0</v>
      </c>
      <c r="AX37" s="41">
        <v>0</v>
      </c>
      <c r="AZ37" s="43" t="s">
        <v>477</v>
      </c>
    </row>
    <row r="38" spans="1:52" s="3" customFormat="1" ht="14.5">
      <c r="A38" s="37" t="s">
        <v>478</v>
      </c>
      <c r="B38" s="37" t="s">
        <v>479</v>
      </c>
      <c r="C38" s="37" t="s">
        <v>467</v>
      </c>
      <c r="D38" s="37" t="s">
        <v>467</v>
      </c>
      <c r="E38" s="37" t="s">
        <v>480</v>
      </c>
      <c r="F38" s="22"/>
      <c r="G38" s="38" t="s">
        <v>377</v>
      </c>
      <c r="H38" s="38" t="s">
        <v>377</v>
      </c>
      <c r="I38" s="38" t="s">
        <v>377</v>
      </c>
      <c r="J38" s="38" t="s">
        <v>377</v>
      </c>
      <c r="K38" s="39">
        <f t="shared" si="12"/>
        <v>0</v>
      </c>
      <c r="L38" s="38">
        <v>0.255</v>
      </c>
      <c r="M38" s="38">
        <v>0</v>
      </c>
      <c r="N38" s="38">
        <v>0.69499999999999995</v>
      </c>
      <c r="O38" s="38">
        <v>4.0000000000000001E-3</v>
      </c>
      <c r="P38" s="39">
        <f t="shared" si="13"/>
        <v>0.95399999999999996</v>
      </c>
      <c r="Q38" s="38" t="s">
        <v>377</v>
      </c>
      <c r="R38" s="38" t="s">
        <v>377</v>
      </c>
      <c r="S38" s="38" t="s">
        <v>377</v>
      </c>
      <c r="T38" s="38" t="s">
        <v>377</v>
      </c>
      <c r="U38" s="39">
        <f t="shared" si="14"/>
        <v>0</v>
      </c>
      <c r="V38" s="40">
        <v>23.007719999999999</v>
      </c>
      <c r="W38" s="40">
        <f>V38*0.95</f>
        <v>21.857333999999998</v>
      </c>
      <c r="X38" s="40">
        <v>0</v>
      </c>
      <c r="Y38" s="40">
        <v>0</v>
      </c>
      <c r="Z38" s="93">
        <v>0</v>
      </c>
      <c r="AA38" s="93">
        <v>255</v>
      </c>
      <c r="AB38" s="93">
        <v>0</v>
      </c>
      <c r="AC38" s="93">
        <v>0</v>
      </c>
      <c r="AD38" s="93">
        <v>0</v>
      </c>
      <c r="AE38" s="93">
        <v>0</v>
      </c>
      <c r="AF38" s="93">
        <v>0</v>
      </c>
      <c r="AG38" s="41">
        <v>6.4809999999999999</v>
      </c>
      <c r="AH38" s="41">
        <v>6.4809999999999999</v>
      </c>
      <c r="AI38" s="41">
        <v>0</v>
      </c>
      <c r="AJ38" s="41">
        <v>0</v>
      </c>
      <c r="AK38" s="41">
        <v>0</v>
      </c>
      <c r="AL38" s="41">
        <v>0</v>
      </c>
      <c r="AM38" s="41">
        <v>0</v>
      </c>
      <c r="AN38" s="41">
        <v>6.4809999999999999</v>
      </c>
      <c r="AO38" s="41">
        <v>0</v>
      </c>
      <c r="AP38" s="41">
        <v>0</v>
      </c>
      <c r="AQ38" s="41">
        <v>0</v>
      </c>
      <c r="AR38" s="41">
        <v>0</v>
      </c>
      <c r="AS38" s="41">
        <v>0</v>
      </c>
      <c r="AT38" s="41">
        <v>0</v>
      </c>
      <c r="AU38" s="41">
        <v>0</v>
      </c>
      <c r="AV38" s="41">
        <v>0</v>
      </c>
      <c r="AW38" s="41">
        <v>0</v>
      </c>
      <c r="AX38" s="41">
        <v>0</v>
      </c>
      <c r="AZ38" s="43" t="s">
        <v>481</v>
      </c>
    </row>
    <row r="39" spans="1:52" s="3" customFormat="1" ht="14.5">
      <c r="A39" s="37" t="s">
        <v>482</v>
      </c>
      <c r="B39" s="37" t="s">
        <v>483</v>
      </c>
      <c r="C39" s="37" t="s">
        <v>484</v>
      </c>
      <c r="D39" s="37" t="s">
        <v>484</v>
      </c>
      <c r="E39" s="37" t="s">
        <v>485</v>
      </c>
      <c r="F39" s="22"/>
      <c r="G39" s="38" t="s">
        <v>377</v>
      </c>
      <c r="H39" s="38" t="s">
        <v>377</v>
      </c>
      <c r="I39" s="38" t="s">
        <v>377</v>
      </c>
      <c r="J39" s="38" t="s">
        <v>377</v>
      </c>
      <c r="K39" s="39">
        <f t="shared" si="12"/>
        <v>0</v>
      </c>
      <c r="L39" s="38">
        <v>9.1999999999999998E-2</v>
      </c>
      <c r="M39" s="38">
        <v>0</v>
      </c>
      <c r="N39" s="38">
        <v>0.13300000000000001</v>
      </c>
      <c r="O39" s="38">
        <v>0</v>
      </c>
      <c r="P39" s="39">
        <f t="shared" si="13"/>
        <v>0.22500000000000001</v>
      </c>
      <c r="Q39" s="38" t="s">
        <v>377</v>
      </c>
      <c r="R39" s="38" t="s">
        <v>377</v>
      </c>
      <c r="S39" s="38" t="s">
        <v>377</v>
      </c>
      <c r="T39" s="38" t="s">
        <v>377</v>
      </c>
      <c r="U39" s="39">
        <f t="shared" si="14"/>
        <v>0</v>
      </c>
      <c r="V39" s="40">
        <v>9.5474999999999994</v>
      </c>
      <c r="W39" s="40">
        <f>V39*0.95</f>
        <v>9.0701249999999991</v>
      </c>
      <c r="X39" s="40">
        <v>0</v>
      </c>
      <c r="Y39" s="40">
        <v>0</v>
      </c>
      <c r="Z39" s="93">
        <v>0</v>
      </c>
      <c r="AA39" s="93">
        <v>92</v>
      </c>
      <c r="AB39" s="93">
        <v>0</v>
      </c>
      <c r="AC39" s="93">
        <v>0</v>
      </c>
      <c r="AD39" s="93">
        <v>0</v>
      </c>
      <c r="AE39" s="93">
        <v>0</v>
      </c>
      <c r="AF39" s="93">
        <v>0</v>
      </c>
      <c r="AG39" s="41">
        <v>1.0760000000000001</v>
      </c>
      <c r="AH39" s="41">
        <v>1.0760000000000001</v>
      </c>
      <c r="AI39" s="41">
        <v>0</v>
      </c>
      <c r="AJ39" s="41">
        <v>0</v>
      </c>
      <c r="AK39" s="41">
        <v>0</v>
      </c>
      <c r="AL39" s="41">
        <v>0</v>
      </c>
      <c r="AM39" s="41">
        <v>0</v>
      </c>
      <c r="AN39" s="41">
        <v>1.0760000000000001</v>
      </c>
      <c r="AO39" s="41">
        <v>0</v>
      </c>
      <c r="AP39" s="41">
        <v>0</v>
      </c>
      <c r="AQ39" s="41">
        <v>0</v>
      </c>
      <c r="AR39" s="41">
        <v>0</v>
      </c>
      <c r="AS39" s="41">
        <v>0</v>
      </c>
      <c r="AT39" s="41">
        <v>0</v>
      </c>
      <c r="AU39" s="41">
        <v>0</v>
      </c>
      <c r="AV39" s="41">
        <v>0</v>
      </c>
      <c r="AW39" s="41">
        <v>0</v>
      </c>
      <c r="AX39" s="41">
        <v>0</v>
      </c>
      <c r="AZ39" s="43" t="s">
        <v>486</v>
      </c>
    </row>
    <row r="40" spans="1:52" s="3" customFormat="1" ht="14.5">
      <c r="A40" s="37" t="s">
        <v>487</v>
      </c>
      <c r="B40" s="37" t="s">
        <v>488</v>
      </c>
      <c r="C40" s="37" t="s">
        <v>405</v>
      </c>
      <c r="D40" s="37" t="s">
        <v>405</v>
      </c>
      <c r="E40" s="37" t="s">
        <v>489</v>
      </c>
      <c r="F40" s="22"/>
      <c r="G40" s="38" t="s">
        <v>377</v>
      </c>
      <c r="H40" s="38" t="s">
        <v>377</v>
      </c>
      <c r="I40" s="38" t="s">
        <v>377</v>
      </c>
      <c r="J40" s="38" t="s">
        <v>377</v>
      </c>
      <c r="K40" s="39">
        <f t="shared" si="12"/>
        <v>0</v>
      </c>
      <c r="L40" s="38">
        <v>6.9000000000000006E-2</v>
      </c>
      <c r="M40" s="38">
        <v>0</v>
      </c>
      <c r="N40" s="38">
        <v>0.41899999999999998</v>
      </c>
      <c r="O40" s="38">
        <v>1E-3</v>
      </c>
      <c r="P40" s="39">
        <f t="shared" si="13"/>
        <v>0.48899999999999999</v>
      </c>
      <c r="Q40" s="38" t="s">
        <v>377</v>
      </c>
      <c r="R40" s="38" t="s">
        <v>377</v>
      </c>
      <c r="S40" s="38" t="s">
        <v>377</v>
      </c>
      <c r="T40" s="38" t="s">
        <v>377</v>
      </c>
      <c r="U40" s="39">
        <f t="shared" si="14"/>
        <v>0</v>
      </c>
      <c r="V40" s="40">
        <v>8.1888299999999994</v>
      </c>
      <c r="W40" s="40">
        <f>V40*0.95</f>
        <v>7.7793884999999987</v>
      </c>
      <c r="X40" s="40">
        <v>0</v>
      </c>
      <c r="Y40" s="40">
        <f>X40*0.95</f>
        <v>0</v>
      </c>
      <c r="Z40" s="93">
        <v>0</v>
      </c>
      <c r="AA40" s="93">
        <v>69</v>
      </c>
      <c r="AB40" s="93">
        <v>0</v>
      </c>
      <c r="AC40" s="93">
        <v>0</v>
      </c>
      <c r="AD40" s="93">
        <v>0</v>
      </c>
      <c r="AE40" s="93">
        <v>0</v>
      </c>
      <c r="AF40" s="93">
        <v>0</v>
      </c>
      <c r="AG40" s="41">
        <v>5.0000000000000001E-3</v>
      </c>
      <c r="AH40" s="41">
        <v>5.0000000000000001E-3</v>
      </c>
      <c r="AI40" s="41">
        <v>0</v>
      </c>
      <c r="AJ40" s="41">
        <v>0</v>
      </c>
      <c r="AK40" s="41">
        <v>0</v>
      </c>
      <c r="AL40" s="41">
        <v>0</v>
      </c>
      <c r="AM40" s="41">
        <v>0</v>
      </c>
      <c r="AN40" s="41">
        <v>5.0000000000000001E-3</v>
      </c>
      <c r="AO40" s="41">
        <v>0</v>
      </c>
      <c r="AP40" s="41">
        <v>0</v>
      </c>
      <c r="AQ40" s="41">
        <v>0</v>
      </c>
      <c r="AR40" s="41">
        <v>0</v>
      </c>
      <c r="AS40" s="41">
        <v>0</v>
      </c>
      <c r="AT40" s="41">
        <v>0</v>
      </c>
      <c r="AU40" s="41">
        <v>0</v>
      </c>
      <c r="AV40" s="41">
        <v>0</v>
      </c>
      <c r="AW40" s="41">
        <v>0</v>
      </c>
      <c r="AX40" s="41">
        <v>0</v>
      </c>
      <c r="AZ40" s="43" t="s">
        <v>490</v>
      </c>
    </row>
    <row r="41" spans="1:52" s="3" customFormat="1" ht="14.5">
      <c r="A41" s="37" t="s">
        <v>491</v>
      </c>
      <c r="B41" s="37" t="s">
        <v>492</v>
      </c>
      <c r="C41" s="37" t="s">
        <v>376</v>
      </c>
      <c r="D41" s="37" t="s">
        <v>376</v>
      </c>
      <c r="E41" s="37" t="s">
        <v>493</v>
      </c>
      <c r="F41" s="22"/>
      <c r="G41" s="38" t="s">
        <v>377</v>
      </c>
      <c r="H41" s="38" t="s">
        <v>377</v>
      </c>
      <c r="I41" s="38" t="s">
        <v>377</v>
      </c>
      <c r="J41" s="38" t="s">
        <v>377</v>
      </c>
      <c r="K41" s="39">
        <f t="shared" si="3"/>
        <v>0</v>
      </c>
      <c r="L41" s="38">
        <v>0</v>
      </c>
      <c r="M41" s="38">
        <v>1E-3</v>
      </c>
      <c r="N41" s="38">
        <v>3</v>
      </c>
      <c r="O41" s="38">
        <v>0.04</v>
      </c>
      <c r="P41" s="39">
        <f t="shared" si="4"/>
        <v>3.0409999999999999</v>
      </c>
      <c r="Q41" s="38" t="s">
        <v>377</v>
      </c>
      <c r="R41" s="38" t="s">
        <v>377</v>
      </c>
      <c r="S41" s="38" t="s">
        <v>377</v>
      </c>
      <c r="T41" s="38" t="s">
        <v>377</v>
      </c>
      <c r="U41" s="39">
        <f t="shared" si="5"/>
        <v>0</v>
      </c>
      <c r="V41" s="40">
        <v>0</v>
      </c>
      <c r="W41" s="40">
        <f>V41*0.95</f>
        <v>0</v>
      </c>
      <c r="X41" s="40">
        <v>1.43</v>
      </c>
      <c r="Y41" s="40">
        <f>X41*0.95</f>
        <v>1.3584999999999998</v>
      </c>
      <c r="Z41" s="93">
        <v>0</v>
      </c>
      <c r="AA41" s="93">
        <v>0</v>
      </c>
      <c r="AB41" s="93">
        <v>0</v>
      </c>
      <c r="AC41" s="93">
        <v>0</v>
      </c>
      <c r="AD41" s="93">
        <v>0</v>
      </c>
      <c r="AE41" s="93">
        <v>0</v>
      </c>
      <c r="AF41" s="93">
        <v>0</v>
      </c>
      <c r="AG41" s="41">
        <v>0.48199999999999998</v>
      </c>
      <c r="AH41" s="41">
        <v>0.48199999999999998</v>
      </c>
      <c r="AI41" s="41">
        <v>0</v>
      </c>
      <c r="AJ41" s="41">
        <v>0</v>
      </c>
      <c r="AK41" s="41">
        <v>0</v>
      </c>
      <c r="AL41" s="41">
        <v>0</v>
      </c>
      <c r="AM41" s="41">
        <v>0</v>
      </c>
      <c r="AN41" s="41">
        <v>0.48199999999999998</v>
      </c>
      <c r="AO41" s="41">
        <v>0</v>
      </c>
      <c r="AP41" s="41">
        <v>0</v>
      </c>
      <c r="AQ41" s="41">
        <v>0</v>
      </c>
      <c r="AR41" s="41">
        <v>0</v>
      </c>
      <c r="AS41" s="41">
        <v>0</v>
      </c>
      <c r="AT41" s="41">
        <v>0</v>
      </c>
      <c r="AU41" s="41">
        <v>0</v>
      </c>
      <c r="AV41" s="41">
        <v>0</v>
      </c>
      <c r="AW41" s="41">
        <v>0</v>
      </c>
      <c r="AX41" s="41">
        <v>0</v>
      </c>
      <c r="AZ41" s="43" t="s">
        <v>494</v>
      </c>
    </row>
    <row r="42" spans="1:52" s="3" customFormat="1" ht="14.5">
      <c r="A42" s="37" t="s">
        <v>495</v>
      </c>
      <c r="B42" s="37" t="s">
        <v>496</v>
      </c>
      <c r="C42" s="37" t="s">
        <v>391</v>
      </c>
      <c r="D42" s="37" t="s">
        <v>391</v>
      </c>
      <c r="E42" s="37" t="s">
        <v>497</v>
      </c>
      <c r="F42" s="22"/>
      <c r="G42" s="38" t="s">
        <v>377</v>
      </c>
      <c r="H42" s="38" t="s">
        <v>377</v>
      </c>
      <c r="I42" s="38" t="s">
        <v>377</v>
      </c>
      <c r="J42" s="38" t="s">
        <v>377</v>
      </c>
      <c r="K42" s="39">
        <f t="shared" si="3"/>
        <v>0</v>
      </c>
      <c r="L42" s="38">
        <v>9.4E-2</v>
      </c>
      <c r="M42" s="38">
        <v>0</v>
      </c>
      <c r="N42" s="38">
        <v>2.5999999999999999E-2</v>
      </c>
      <c r="O42" s="38">
        <v>0</v>
      </c>
      <c r="P42" s="39">
        <f t="shared" si="4"/>
        <v>0.12</v>
      </c>
      <c r="Q42" s="38" t="s">
        <v>377</v>
      </c>
      <c r="R42" s="38" t="s">
        <v>377</v>
      </c>
      <c r="S42" s="38" t="s">
        <v>377</v>
      </c>
      <c r="T42" s="38" t="s">
        <v>377</v>
      </c>
      <c r="U42" s="39">
        <f t="shared" si="5"/>
        <v>0</v>
      </c>
      <c r="V42" s="40">
        <v>12.919700000000001</v>
      </c>
      <c r="W42" s="40">
        <f>V42*0.95</f>
        <v>12.273714999999999</v>
      </c>
      <c r="X42" s="40">
        <v>0</v>
      </c>
      <c r="Y42" s="40">
        <v>0</v>
      </c>
      <c r="Z42" s="93">
        <v>0</v>
      </c>
      <c r="AA42" s="93">
        <v>94</v>
      </c>
      <c r="AB42" s="93">
        <v>0</v>
      </c>
      <c r="AC42" s="93">
        <v>0</v>
      </c>
      <c r="AD42" s="93">
        <v>0</v>
      </c>
      <c r="AE42" s="93">
        <v>0</v>
      </c>
      <c r="AF42" s="93">
        <v>0</v>
      </c>
      <c r="AG42" s="41">
        <v>0.60699999999999998</v>
      </c>
      <c r="AH42" s="41">
        <v>0.60699999999999998</v>
      </c>
      <c r="AI42" s="41">
        <v>0</v>
      </c>
      <c r="AJ42" s="41">
        <v>0</v>
      </c>
      <c r="AK42" s="41">
        <v>0</v>
      </c>
      <c r="AL42" s="41">
        <v>0</v>
      </c>
      <c r="AM42" s="41">
        <v>0</v>
      </c>
      <c r="AN42" s="41">
        <v>0.60699999999999998</v>
      </c>
      <c r="AO42" s="41">
        <v>0</v>
      </c>
      <c r="AP42" s="41">
        <v>0</v>
      </c>
      <c r="AQ42" s="41">
        <v>0</v>
      </c>
      <c r="AR42" s="41">
        <v>0</v>
      </c>
      <c r="AS42" s="41">
        <v>0</v>
      </c>
      <c r="AT42" s="41">
        <v>0</v>
      </c>
      <c r="AU42" s="41">
        <v>0</v>
      </c>
      <c r="AV42" s="41">
        <v>0</v>
      </c>
      <c r="AW42" s="41">
        <v>0</v>
      </c>
      <c r="AX42" s="41">
        <v>0</v>
      </c>
      <c r="AZ42" s="43" t="s">
        <v>498</v>
      </c>
    </row>
    <row r="43" spans="1:52" s="3" customFormat="1" ht="14.5">
      <c r="A43" s="37" t="s">
        <v>499</v>
      </c>
      <c r="B43" s="37" t="s">
        <v>500</v>
      </c>
      <c r="C43" s="37" t="s">
        <v>376</v>
      </c>
      <c r="D43" s="37" t="s">
        <v>377</v>
      </c>
      <c r="E43" s="37" t="s">
        <v>501</v>
      </c>
      <c r="F43" s="22"/>
      <c r="G43" s="38">
        <v>0.05</v>
      </c>
      <c r="H43" s="38">
        <v>0</v>
      </c>
      <c r="I43" s="38">
        <v>9.6000000000000002E-2</v>
      </c>
      <c r="J43" s="38">
        <v>0</v>
      </c>
      <c r="K43" s="39">
        <f t="shared" si="3"/>
        <v>0.14600000000000002</v>
      </c>
      <c r="L43" s="38" t="s">
        <v>377</v>
      </c>
      <c r="M43" s="38" t="s">
        <v>377</v>
      </c>
      <c r="N43" s="38" t="s">
        <v>377</v>
      </c>
      <c r="O43" s="38" t="s">
        <v>377</v>
      </c>
      <c r="P43" s="39">
        <f t="shared" si="4"/>
        <v>0</v>
      </c>
      <c r="Q43" s="38" t="s">
        <v>377</v>
      </c>
      <c r="R43" s="38" t="s">
        <v>377</v>
      </c>
      <c r="S43" s="38" t="s">
        <v>377</v>
      </c>
      <c r="T43" s="38" t="s">
        <v>377</v>
      </c>
      <c r="U43" s="39">
        <f t="shared" si="5"/>
        <v>0</v>
      </c>
      <c r="V43" s="40">
        <v>4.7434700000000003</v>
      </c>
      <c r="W43" s="40">
        <v>0</v>
      </c>
      <c r="X43" s="40">
        <v>0</v>
      </c>
      <c r="Y43" s="40">
        <v>0</v>
      </c>
      <c r="Z43" s="93">
        <v>0</v>
      </c>
      <c r="AA43" s="93">
        <v>50</v>
      </c>
      <c r="AB43" s="93">
        <v>0</v>
      </c>
      <c r="AC43" s="93">
        <v>0</v>
      </c>
      <c r="AD43" s="93">
        <v>0</v>
      </c>
      <c r="AE43" s="93">
        <v>0</v>
      </c>
      <c r="AF43" s="93">
        <v>0</v>
      </c>
      <c r="AG43" s="41">
        <v>1.2589999999999999</v>
      </c>
      <c r="AH43" s="41">
        <v>1.2589999999999999</v>
      </c>
      <c r="AI43" s="41">
        <v>0</v>
      </c>
      <c r="AJ43" s="41">
        <v>0</v>
      </c>
      <c r="AK43" s="41">
        <v>0</v>
      </c>
      <c r="AL43" s="41">
        <v>0</v>
      </c>
      <c r="AM43" s="41">
        <v>0</v>
      </c>
      <c r="AN43" s="41">
        <v>1.2589999999999999</v>
      </c>
      <c r="AO43" s="41">
        <v>0</v>
      </c>
      <c r="AP43" s="41">
        <v>0</v>
      </c>
      <c r="AQ43" s="41">
        <v>0</v>
      </c>
      <c r="AR43" s="41">
        <v>0</v>
      </c>
      <c r="AS43" s="41">
        <v>0</v>
      </c>
      <c r="AT43" s="41">
        <v>0</v>
      </c>
      <c r="AU43" s="41">
        <v>0</v>
      </c>
      <c r="AV43" s="41">
        <v>0</v>
      </c>
      <c r="AW43" s="41">
        <v>0</v>
      </c>
      <c r="AX43" s="41">
        <v>0</v>
      </c>
      <c r="AZ43" s="43" t="s">
        <v>502</v>
      </c>
    </row>
    <row r="44" spans="1:52" s="3" customFormat="1" ht="14.5">
      <c r="A44" s="37" t="s">
        <v>503</v>
      </c>
      <c r="B44" s="37" t="s">
        <v>504</v>
      </c>
      <c r="C44" s="37" t="s">
        <v>484</v>
      </c>
      <c r="D44" s="37" t="s">
        <v>484</v>
      </c>
      <c r="E44" s="37" t="s">
        <v>505</v>
      </c>
      <c r="F44" s="22"/>
      <c r="G44" s="38" t="s">
        <v>377</v>
      </c>
      <c r="H44" s="38" t="s">
        <v>377</v>
      </c>
      <c r="I44" s="38" t="s">
        <v>377</v>
      </c>
      <c r="J44" s="38" t="s">
        <v>377</v>
      </c>
      <c r="K44" s="39">
        <f t="shared" si="3"/>
        <v>0</v>
      </c>
      <c r="L44" s="38">
        <v>3.4000000000000002E-2</v>
      </c>
      <c r="M44" s="38">
        <v>0</v>
      </c>
      <c r="N44" s="38">
        <v>1.1890000000000001</v>
      </c>
      <c r="O44" s="38">
        <v>0.01</v>
      </c>
      <c r="P44" s="39">
        <f t="shared" si="4"/>
        <v>1.2330000000000001</v>
      </c>
      <c r="Q44" s="38" t="s">
        <v>377</v>
      </c>
      <c r="R44" s="38" t="s">
        <v>377</v>
      </c>
      <c r="S44" s="38" t="s">
        <v>377</v>
      </c>
      <c r="T44" s="38" t="s">
        <v>377</v>
      </c>
      <c r="U44" s="39">
        <f t="shared" si="5"/>
        <v>0</v>
      </c>
      <c r="V44" s="40">
        <v>2.32769</v>
      </c>
      <c r="W44" s="40">
        <f>V44*0.95</f>
        <v>2.2113054999999999</v>
      </c>
      <c r="X44" s="40">
        <v>0</v>
      </c>
      <c r="Y44" s="40">
        <v>0</v>
      </c>
      <c r="Z44" s="93">
        <v>0</v>
      </c>
      <c r="AA44" s="93">
        <v>34</v>
      </c>
      <c r="AB44" s="93">
        <v>0</v>
      </c>
      <c r="AC44" s="93">
        <v>0</v>
      </c>
      <c r="AD44" s="93">
        <v>0</v>
      </c>
      <c r="AE44" s="93">
        <v>0</v>
      </c>
      <c r="AF44" s="93">
        <v>0</v>
      </c>
      <c r="AG44" s="41">
        <v>1.0049999999999999</v>
      </c>
      <c r="AH44" s="41">
        <v>1.0049999999999999</v>
      </c>
      <c r="AI44" s="41">
        <v>0</v>
      </c>
      <c r="AJ44" s="41">
        <v>0</v>
      </c>
      <c r="AK44" s="41">
        <v>0</v>
      </c>
      <c r="AL44" s="41">
        <v>0</v>
      </c>
      <c r="AM44" s="41">
        <v>0</v>
      </c>
      <c r="AN44" s="41">
        <v>1.0049999999999999</v>
      </c>
      <c r="AO44" s="41">
        <v>0</v>
      </c>
      <c r="AP44" s="41">
        <v>0</v>
      </c>
      <c r="AQ44" s="41">
        <v>0</v>
      </c>
      <c r="AR44" s="41">
        <v>0</v>
      </c>
      <c r="AS44" s="41">
        <v>0</v>
      </c>
      <c r="AT44" s="41">
        <v>0</v>
      </c>
      <c r="AU44" s="41">
        <v>0</v>
      </c>
      <c r="AV44" s="41">
        <v>0</v>
      </c>
      <c r="AW44" s="41">
        <v>0</v>
      </c>
      <c r="AX44" s="41">
        <v>0</v>
      </c>
      <c r="AZ44" s="43" t="s">
        <v>506</v>
      </c>
    </row>
    <row r="45" spans="1:52" s="3" customFormat="1" ht="14.5">
      <c r="A45" s="37" t="s">
        <v>507</v>
      </c>
      <c r="B45" s="37" t="s">
        <v>508</v>
      </c>
      <c r="C45" s="37" t="s">
        <v>391</v>
      </c>
      <c r="D45" s="37" t="s">
        <v>391</v>
      </c>
      <c r="E45" s="37" t="s">
        <v>509</v>
      </c>
      <c r="F45" s="22"/>
      <c r="G45" s="38" t="s">
        <v>377</v>
      </c>
      <c r="H45" s="38" t="s">
        <v>377</v>
      </c>
      <c r="I45" s="38" t="s">
        <v>377</v>
      </c>
      <c r="J45" s="38" t="s">
        <v>377</v>
      </c>
      <c r="K45" s="39">
        <f t="shared" si="3"/>
        <v>0</v>
      </c>
      <c r="L45" s="38">
        <v>3.9E-2</v>
      </c>
      <c r="M45" s="38">
        <v>0</v>
      </c>
      <c r="N45" s="38">
        <v>0.33100000000000002</v>
      </c>
      <c r="O45" s="38">
        <v>0</v>
      </c>
      <c r="P45" s="39">
        <f t="shared" si="4"/>
        <v>0.37</v>
      </c>
      <c r="Q45" s="38" t="s">
        <v>377</v>
      </c>
      <c r="R45" s="38" t="s">
        <v>377</v>
      </c>
      <c r="S45" s="38" t="s">
        <v>377</v>
      </c>
      <c r="T45" s="38" t="s">
        <v>377</v>
      </c>
      <c r="U45" s="39">
        <f t="shared" si="5"/>
        <v>0</v>
      </c>
      <c r="V45" s="40">
        <v>5.1627099999999997</v>
      </c>
      <c r="W45" s="40">
        <f>V45*0.95</f>
        <v>4.9045744999999998</v>
      </c>
      <c r="X45" s="40">
        <v>0</v>
      </c>
      <c r="Y45" s="40">
        <v>0</v>
      </c>
      <c r="Z45" s="93">
        <v>0</v>
      </c>
      <c r="AA45" s="93">
        <v>39</v>
      </c>
      <c r="AB45" s="93">
        <v>0</v>
      </c>
      <c r="AC45" s="93">
        <v>0</v>
      </c>
      <c r="AD45" s="93">
        <v>0</v>
      </c>
      <c r="AE45" s="93">
        <v>0</v>
      </c>
      <c r="AF45" s="93">
        <v>0</v>
      </c>
      <c r="AG45" s="41">
        <v>1.665</v>
      </c>
      <c r="AH45" s="41">
        <v>1.665</v>
      </c>
      <c r="AI45" s="41">
        <v>0</v>
      </c>
      <c r="AJ45" s="41">
        <v>0</v>
      </c>
      <c r="AK45" s="41">
        <v>0</v>
      </c>
      <c r="AL45" s="41">
        <v>0</v>
      </c>
      <c r="AM45" s="41">
        <v>0</v>
      </c>
      <c r="AN45" s="41">
        <v>1.665</v>
      </c>
      <c r="AO45" s="41">
        <v>0</v>
      </c>
      <c r="AP45" s="41">
        <v>0</v>
      </c>
      <c r="AQ45" s="41">
        <v>0</v>
      </c>
      <c r="AR45" s="41">
        <v>0</v>
      </c>
      <c r="AS45" s="41">
        <v>0</v>
      </c>
      <c r="AT45" s="41">
        <v>0</v>
      </c>
      <c r="AU45" s="41">
        <v>0</v>
      </c>
      <c r="AV45" s="41">
        <v>0</v>
      </c>
      <c r="AW45" s="41">
        <v>0</v>
      </c>
      <c r="AX45" s="41">
        <v>0</v>
      </c>
      <c r="AZ45" s="43" t="s">
        <v>510</v>
      </c>
    </row>
    <row r="46" spans="1:52" s="3" customFormat="1" ht="14.5">
      <c r="A46" s="37" t="s">
        <v>511</v>
      </c>
      <c r="B46" s="37" t="s">
        <v>512</v>
      </c>
      <c r="C46" s="37" t="s">
        <v>405</v>
      </c>
      <c r="D46" s="37" t="s">
        <v>405</v>
      </c>
      <c r="E46" s="37" t="s">
        <v>513</v>
      </c>
      <c r="F46" s="22"/>
      <c r="G46" s="38" t="s">
        <v>377</v>
      </c>
      <c r="H46" s="38" t="s">
        <v>377</v>
      </c>
      <c r="I46" s="38" t="s">
        <v>377</v>
      </c>
      <c r="J46" s="38" t="s">
        <v>377</v>
      </c>
      <c r="K46" s="39">
        <f t="shared" si="3"/>
        <v>0</v>
      </c>
      <c r="L46" s="38">
        <v>3.2000000000000001E-2</v>
      </c>
      <c r="M46" s="38">
        <v>0</v>
      </c>
      <c r="N46" s="38">
        <v>3.2000000000000001E-2</v>
      </c>
      <c r="O46" s="38">
        <v>0</v>
      </c>
      <c r="P46" s="39">
        <f t="shared" si="4"/>
        <v>6.4000000000000001E-2</v>
      </c>
      <c r="Q46" s="38" t="s">
        <v>377</v>
      </c>
      <c r="R46" s="38" t="s">
        <v>377</v>
      </c>
      <c r="S46" s="38" t="s">
        <v>377</v>
      </c>
      <c r="T46" s="38" t="s">
        <v>377</v>
      </c>
      <c r="U46" s="39">
        <f t="shared" si="5"/>
        <v>0</v>
      </c>
      <c r="V46" s="40">
        <v>3.8749400000000001</v>
      </c>
      <c r="W46" s="40">
        <f>V46*0.95</f>
        <v>3.6811929999999999</v>
      </c>
      <c r="X46" s="40">
        <v>0</v>
      </c>
      <c r="Y46" s="40">
        <f>X46*0.95</f>
        <v>0</v>
      </c>
      <c r="Z46" s="93">
        <v>0</v>
      </c>
      <c r="AA46" s="93">
        <v>32</v>
      </c>
      <c r="AB46" s="93">
        <v>0</v>
      </c>
      <c r="AC46" s="93">
        <v>0</v>
      </c>
      <c r="AD46" s="93">
        <v>0</v>
      </c>
      <c r="AE46" s="93">
        <v>0</v>
      </c>
      <c r="AF46" s="93">
        <v>0</v>
      </c>
      <c r="AG46" s="41">
        <v>0.53500000000000003</v>
      </c>
      <c r="AH46" s="41">
        <v>0.53500000000000003</v>
      </c>
      <c r="AI46" s="41">
        <v>0</v>
      </c>
      <c r="AJ46" s="41">
        <v>0</v>
      </c>
      <c r="AK46" s="41">
        <v>0</v>
      </c>
      <c r="AL46" s="41">
        <v>0</v>
      </c>
      <c r="AM46" s="41">
        <v>0</v>
      </c>
      <c r="AN46" s="41">
        <v>0.53500000000000003</v>
      </c>
      <c r="AO46" s="41">
        <v>0</v>
      </c>
      <c r="AP46" s="41">
        <v>0</v>
      </c>
      <c r="AQ46" s="41">
        <v>0</v>
      </c>
      <c r="AR46" s="41">
        <v>0</v>
      </c>
      <c r="AS46" s="41">
        <v>0</v>
      </c>
      <c r="AT46" s="41">
        <v>0</v>
      </c>
      <c r="AU46" s="41">
        <v>0</v>
      </c>
      <c r="AV46" s="41">
        <v>0</v>
      </c>
      <c r="AW46" s="41">
        <v>0</v>
      </c>
      <c r="AX46" s="41">
        <v>0</v>
      </c>
      <c r="AZ46" s="43" t="s">
        <v>514</v>
      </c>
    </row>
    <row r="47" spans="1:52" s="3" customFormat="1" ht="14.5">
      <c r="A47" s="37" t="s">
        <v>515</v>
      </c>
      <c r="B47" s="37" t="s">
        <v>516</v>
      </c>
      <c r="C47" s="37" t="s">
        <v>415</v>
      </c>
      <c r="D47" s="37" t="s">
        <v>415</v>
      </c>
      <c r="E47" s="37" t="s">
        <v>517</v>
      </c>
      <c r="F47" s="22"/>
      <c r="G47" s="38" t="s">
        <v>377</v>
      </c>
      <c r="H47" s="38" t="s">
        <v>377</v>
      </c>
      <c r="I47" s="38" t="s">
        <v>377</v>
      </c>
      <c r="J47" s="38" t="s">
        <v>377</v>
      </c>
      <c r="K47" s="39">
        <f t="shared" si="3"/>
        <v>0</v>
      </c>
      <c r="L47" s="38">
        <v>8.5000000000000006E-2</v>
      </c>
      <c r="M47" s="38">
        <v>0</v>
      </c>
      <c r="N47" s="38">
        <v>0.188</v>
      </c>
      <c r="O47" s="38">
        <v>0</v>
      </c>
      <c r="P47" s="39">
        <f t="shared" si="4"/>
        <v>0.27300000000000002</v>
      </c>
      <c r="Q47" s="38" t="s">
        <v>377</v>
      </c>
      <c r="R47" s="38" t="s">
        <v>377</v>
      </c>
      <c r="S47" s="38" t="s">
        <v>377</v>
      </c>
      <c r="T47" s="38" t="s">
        <v>377</v>
      </c>
      <c r="U47" s="39">
        <f t="shared" si="5"/>
        <v>0</v>
      </c>
      <c r="V47" s="40">
        <v>7.8316600000000003</v>
      </c>
      <c r="W47" s="40">
        <f>V47</f>
        <v>7.8316600000000003</v>
      </c>
      <c r="X47" s="40">
        <v>0</v>
      </c>
      <c r="Y47" s="40">
        <v>0</v>
      </c>
      <c r="Z47" s="93">
        <v>0</v>
      </c>
      <c r="AA47" s="93">
        <v>85</v>
      </c>
      <c r="AB47" s="93">
        <v>0</v>
      </c>
      <c r="AC47" s="93">
        <v>0</v>
      </c>
      <c r="AD47" s="93">
        <v>0</v>
      </c>
      <c r="AE47" s="93">
        <v>0</v>
      </c>
      <c r="AF47" s="93">
        <v>0</v>
      </c>
      <c r="AG47" s="41">
        <v>1.0249999999999999</v>
      </c>
      <c r="AH47" s="41">
        <v>1.0249999999999999</v>
      </c>
      <c r="AI47" s="41">
        <v>0</v>
      </c>
      <c r="AJ47" s="41">
        <v>0</v>
      </c>
      <c r="AK47" s="41">
        <v>0</v>
      </c>
      <c r="AL47" s="41">
        <v>0</v>
      </c>
      <c r="AM47" s="41">
        <v>0</v>
      </c>
      <c r="AN47" s="41">
        <v>1.0249999999999999</v>
      </c>
      <c r="AO47" s="41">
        <v>0</v>
      </c>
      <c r="AP47" s="41">
        <v>0</v>
      </c>
      <c r="AQ47" s="41">
        <v>0</v>
      </c>
      <c r="AR47" s="41">
        <v>0</v>
      </c>
      <c r="AS47" s="41">
        <v>0</v>
      </c>
      <c r="AT47" s="41">
        <v>0</v>
      </c>
      <c r="AU47" s="41">
        <v>0</v>
      </c>
      <c r="AV47" s="41">
        <v>0</v>
      </c>
      <c r="AW47" s="41">
        <v>0</v>
      </c>
      <c r="AX47" s="41">
        <v>0</v>
      </c>
      <c r="AZ47" s="43" t="s">
        <v>518</v>
      </c>
    </row>
    <row r="48" spans="1:52" s="3" customFormat="1" ht="14.5">
      <c r="A48" s="37" t="s">
        <v>519</v>
      </c>
      <c r="B48" s="37" t="s">
        <v>520</v>
      </c>
      <c r="C48" s="37" t="s">
        <v>376</v>
      </c>
      <c r="D48" s="37" t="s">
        <v>377</v>
      </c>
      <c r="E48" s="37" t="s">
        <v>521</v>
      </c>
      <c r="F48" s="22"/>
      <c r="G48" s="38">
        <v>9.5000000000000001E-2</v>
      </c>
      <c r="H48" s="38">
        <v>0</v>
      </c>
      <c r="I48" s="38">
        <v>0.111</v>
      </c>
      <c r="J48" s="38">
        <v>0</v>
      </c>
      <c r="K48" s="39">
        <f t="shared" si="3"/>
        <v>0.20600000000000002</v>
      </c>
      <c r="L48" s="38" t="s">
        <v>377</v>
      </c>
      <c r="M48" s="38" t="s">
        <v>377</v>
      </c>
      <c r="N48" s="38" t="s">
        <v>377</v>
      </c>
      <c r="O48" s="38" t="s">
        <v>377</v>
      </c>
      <c r="P48" s="39">
        <f t="shared" si="4"/>
        <v>0</v>
      </c>
      <c r="Q48" s="38" t="s">
        <v>377</v>
      </c>
      <c r="R48" s="38" t="s">
        <v>377</v>
      </c>
      <c r="S48" s="38" t="s">
        <v>377</v>
      </c>
      <c r="T48" s="38" t="s">
        <v>377</v>
      </c>
      <c r="U48" s="39">
        <f t="shared" si="5"/>
        <v>0</v>
      </c>
      <c r="V48" s="40">
        <v>10.340730000000001</v>
      </c>
      <c r="W48" s="40">
        <v>0</v>
      </c>
      <c r="X48" s="40">
        <v>0</v>
      </c>
      <c r="Y48" s="40">
        <v>0</v>
      </c>
      <c r="Z48" s="93">
        <v>0</v>
      </c>
      <c r="AA48" s="93">
        <v>95</v>
      </c>
      <c r="AB48" s="93">
        <v>0</v>
      </c>
      <c r="AC48" s="93">
        <v>0</v>
      </c>
      <c r="AD48" s="93">
        <v>0</v>
      </c>
      <c r="AE48" s="93">
        <v>0</v>
      </c>
      <c r="AF48" s="93">
        <v>0</v>
      </c>
      <c r="AG48" s="41">
        <v>1.706</v>
      </c>
      <c r="AH48" s="41">
        <v>1.706</v>
      </c>
      <c r="AI48" s="41">
        <v>0</v>
      </c>
      <c r="AJ48" s="41">
        <v>0</v>
      </c>
      <c r="AK48" s="41">
        <v>0</v>
      </c>
      <c r="AL48" s="41">
        <v>0</v>
      </c>
      <c r="AM48" s="41">
        <v>0</v>
      </c>
      <c r="AN48" s="41">
        <v>1.706</v>
      </c>
      <c r="AO48" s="41">
        <v>0</v>
      </c>
      <c r="AP48" s="41">
        <v>0</v>
      </c>
      <c r="AQ48" s="41">
        <v>0</v>
      </c>
      <c r="AR48" s="41">
        <v>0</v>
      </c>
      <c r="AS48" s="41">
        <v>0</v>
      </c>
      <c r="AT48" s="41">
        <v>0</v>
      </c>
      <c r="AU48" s="41">
        <v>0</v>
      </c>
      <c r="AV48" s="41">
        <v>0</v>
      </c>
      <c r="AW48" s="41">
        <v>0</v>
      </c>
      <c r="AX48" s="41">
        <v>0</v>
      </c>
      <c r="AZ48" s="43" t="s">
        <v>522</v>
      </c>
    </row>
    <row r="49" spans="1:52" s="3" customFormat="1" ht="14.5">
      <c r="A49" s="37" t="s">
        <v>523</v>
      </c>
      <c r="B49" s="37" t="s">
        <v>524</v>
      </c>
      <c r="C49" s="37" t="s">
        <v>376</v>
      </c>
      <c r="D49" s="37" t="s">
        <v>376</v>
      </c>
      <c r="E49" s="37" t="s">
        <v>525</v>
      </c>
      <c r="F49" s="22"/>
      <c r="G49" s="38" t="s">
        <v>377</v>
      </c>
      <c r="H49" s="38" t="s">
        <v>377</v>
      </c>
      <c r="I49" s="38" t="s">
        <v>377</v>
      </c>
      <c r="J49" s="38" t="s">
        <v>377</v>
      </c>
      <c r="K49" s="39">
        <f t="shared" ref="K49" si="16">SUM(G49:J49)</f>
        <v>0</v>
      </c>
      <c r="L49" s="38">
        <v>6.0000000000000001E-3</v>
      </c>
      <c r="M49" s="38">
        <v>0</v>
      </c>
      <c r="N49" s="38">
        <v>0.29699999999999999</v>
      </c>
      <c r="O49" s="38">
        <v>0</v>
      </c>
      <c r="P49" s="39">
        <f t="shared" ref="P49" si="17">SUM(L49:O49)</f>
        <v>0.30299999999999999</v>
      </c>
      <c r="Q49" s="38" t="s">
        <v>377</v>
      </c>
      <c r="R49" s="38" t="s">
        <v>377</v>
      </c>
      <c r="S49" s="38" t="s">
        <v>377</v>
      </c>
      <c r="T49" s="38" t="s">
        <v>377</v>
      </c>
      <c r="U49" s="39">
        <f t="shared" ref="U49" si="18">SUM(Q49:T49)</f>
        <v>0</v>
      </c>
      <c r="V49" s="40">
        <v>0.1095</v>
      </c>
      <c r="W49" s="40">
        <f>V49*0.95</f>
        <v>0.10402499999999999</v>
      </c>
      <c r="X49" s="40">
        <v>0</v>
      </c>
      <c r="Y49" s="40">
        <f>X49*0.95</f>
        <v>0</v>
      </c>
      <c r="Z49" s="93">
        <v>0</v>
      </c>
      <c r="AA49" s="93">
        <v>6</v>
      </c>
      <c r="AB49" s="93">
        <v>0</v>
      </c>
      <c r="AC49" s="93">
        <v>0</v>
      </c>
      <c r="AD49" s="93">
        <v>0</v>
      </c>
      <c r="AE49" s="93">
        <v>0</v>
      </c>
      <c r="AF49" s="93">
        <v>0</v>
      </c>
      <c r="AG49" s="41">
        <v>1.46</v>
      </c>
      <c r="AH49" s="41">
        <v>1.46</v>
      </c>
      <c r="AI49" s="41">
        <v>0</v>
      </c>
      <c r="AJ49" s="41">
        <v>0</v>
      </c>
      <c r="AK49" s="41">
        <v>0</v>
      </c>
      <c r="AL49" s="41">
        <v>0</v>
      </c>
      <c r="AM49" s="41">
        <v>0</v>
      </c>
      <c r="AN49" s="41">
        <v>1.46</v>
      </c>
      <c r="AO49" s="41">
        <v>0</v>
      </c>
      <c r="AP49" s="41">
        <v>0</v>
      </c>
      <c r="AQ49" s="41">
        <v>0</v>
      </c>
      <c r="AR49" s="41">
        <v>0</v>
      </c>
      <c r="AS49" s="41">
        <v>0</v>
      </c>
      <c r="AT49" s="41">
        <v>0</v>
      </c>
      <c r="AU49" s="41">
        <v>0</v>
      </c>
      <c r="AV49" s="41">
        <v>0</v>
      </c>
      <c r="AW49" s="41">
        <v>0</v>
      </c>
      <c r="AX49" s="41">
        <v>0</v>
      </c>
      <c r="AZ49" s="43" t="s">
        <v>526</v>
      </c>
    </row>
    <row r="50" spans="1:52" s="3" customFormat="1" ht="26">
      <c r="A50" s="37" t="s">
        <v>527</v>
      </c>
      <c r="B50" s="37" t="s">
        <v>528</v>
      </c>
      <c r="C50" s="37" t="s">
        <v>382</v>
      </c>
      <c r="D50" s="37" t="s">
        <v>382</v>
      </c>
      <c r="E50" s="37" t="s">
        <v>529</v>
      </c>
      <c r="F50" s="22"/>
      <c r="G50" s="38" t="s">
        <v>377</v>
      </c>
      <c r="H50" s="38" t="s">
        <v>377</v>
      </c>
      <c r="I50" s="38" t="s">
        <v>377</v>
      </c>
      <c r="J50" s="38" t="s">
        <v>377</v>
      </c>
      <c r="K50" s="39">
        <f t="shared" ref="K50:K54" si="19">SUM(G50:J50)</f>
        <v>0</v>
      </c>
      <c r="L50" s="38">
        <v>0.122</v>
      </c>
      <c r="M50" s="38">
        <v>1E-3</v>
      </c>
      <c r="N50" s="38">
        <v>0.378</v>
      </c>
      <c r="O50" s="38">
        <v>7.0000000000000001E-3</v>
      </c>
      <c r="P50" s="39">
        <f t="shared" ref="P50:P54" si="20">SUM(L50:O50)</f>
        <v>0.50800000000000001</v>
      </c>
      <c r="Q50" s="38" t="s">
        <v>377</v>
      </c>
      <c r="R50" s="38" t="s">
        <v>377</v>
      </c>
      <c r="S50" s="38" t="s">
        <v>377</v>
      </c>
      <c r="T50" s="38" t="s">
        <v>377</v>
      </c>
      <c r="U50" s="39">
        <f t="shared" ref="U50:U54" si="21">SUM(Q50:T50)</f>
        <v>0</v>
      </c>
      <c r="V50" s="40">
        <v>14.055120000000001</v>
      </c>
      <c r="W50" s="40">
        <f>V50*0.9</f>
        <v>12.649608000000001</v>
      </c>
      <c r="X50" s="40">
        <v>1.214</v>
      </c>
      <c r="Y50" s="40">
        <f>X50*0.9</f>
        <v>1.0926</v>
      </c>
      <c r="Z50" s="93">
        <v>0</v>
      </c>
      <c r="AA50" s="93">
        <v>122</v>
      </c>
      <c r="AB50" s="93">
        <v>0</v>
      </c>
      <c r="AC50" s="93">
        <v>0</v>
      </c>
      <c r="AD50" s="93">
        <v>0</v>
      </c>
      <c r="AE50" s="93">
        <v>0</v>
      </c>
      <c r="AF50" s="93">
        <v>0</v>
      </c>
      <c r="AG50" s="41">
        <v>3.17</v>
      </c>
      <c r="AH50" s="41">
        <v>3.17</v>
      </c>
      <c r="AI50" s="41">
        <v>0</v>
      </c>
      <c r="AJ50" s="41">
        <v>0</v>
      </c>
      <c r="AK50" s="41">
        <v>0</v>
      </c>
      <c r="AL50" s="41">
        <v>0</v>
      </c>
      <c r="AM50" s="41">
        <v>0</v>
      </c>
      <c r="AN50" s="41">
        <v>3.17</v>
      </c>
      <c r="AO50" s="41">
        <v>0</v>
      </c>
      <c r="AP50" s="41">
        <v>0</v>
      </c>
      <c r="AQ50" s="41">
        <v>0</v>
      </c>
      <c r="AR50" s="41">
        <v>0</v>
      </c>
      <c r="AS50" s="41">
        <v>0</v>
      </c>
      <c r="AT50" s="41">
        <v>0</v>
      </c>
      <c r="AU50" s="41">
        <v>0</v>
      </c>
      <c r="AV50" s="41">
        <v>0</v>
      </c>
      <c r="AW50" s="41">
        <v>0</v>
      </c>
      <c r="AX50" s="41">
        <v>0</v>
      </c>
      <c r="AZ50" s="43" t="s">
        <v>530</v>
      </c>
    </row>
    <row r="51" spans="1:52" s="3" customFormat="1" ht="14.5">
      <c r="A51" s="37" t="s">
        <v>531</v>
      </c>
      <c r="B51" s="37" t="s">
        <v>532</v>
      </c>
      <c r="C51" s="37" t="s">
        <v>400</v>
      </c>
      <c r="D51" s="37" t="s">
        <v>391</v>
      </c>
      <c r="E51" s="37" t="s">
        <v>533</v>
      </c>
      <c r="F51" s="22"/>
      <c r="G51" s="38" t="s">
        <v>377</v>
      </c>
      <c r="H51" s="38" t="s">
        <v>377</v>
      </c>
      <c r="I51" s="38" t="s">
        <v>377</v>
      </c>
      <c r="J51" s="38" t="s">
        <v>377</v>
      </c>
      <c r="K51" s="39">
        <f t="shared" si="19"/>
        <v>0</v>
      </c>
      <c r="L51" s="38">
        <v>4.5999999999999999E-2</v>
      </c>
      <c r="M51" s="38">
        <v>0</v>
      </c>
      <c r="N51" s="38">
        <v>6.2E-2</v>
      </c>
      <c r="O51" s="38">
        <v>0</v>
      </c>
      <c r="P51" s="39">
        <f t="shared" si="20"/>
        <v>0.108</v>
      </c>
      <c r="Q51" s="38" t="s">
        <v>377</v>
      </c>
      <c r="R51" s="38" t="s">
        <v>377</v>
      </c>
      <c r="S51" s="38" t="s">
        <v>377</v>
      </c>
      <c r="T51" s="38" t="s">
        <v>377</v>
      </c>
      <c r="U51" s="39">
        <f t="shared" si="21"/>
        <v>0</v>
      </c>
      <c r="V51" s="40">
        <v>3.6088800000000001</v>
      </c>
      <c r="W51" s="40">
        <f>V51*0.95</f>
        <v>3.428436</v>
      </c>
      <c r="X51" s="40">
        <v>0</v>
      </c>
      <c r="Y51" s="40">
        <v>0</v>
      </c>
      <c r="Z51" s="93">
        <v>0</v>
      </c>
      <c r="AA51" s="93">
        <v>46</v>
      </c>
      <c r="AB51" s="93">
        <v>0</v>
      </c>
      <c r="AC51" s="93">
        <v>0</v>
      </c>
      <c r="AD51" s="93">
        <v>0</v>
      </c>
      <c r="AE51" s="93">
        <v>0</v>
      </c>
      <c r="AF51" s="93">
        <v>0</v>
      </c>
      <c r="AG51" s="41">
        <v>0.60699999999999998</v>
      </c>
      <c r="AH51" s="41">
        <v>0.60699999999999998</v>
      </c>
      <c r="AI51" s="41">
        <v>0</v>
      </c>
      <c r="AJ51" s="41">
        <v>0</v>
      </c>
      <c r="AK51" s="41">
        <v>0</v>
      </c>
      <c r="AL51" s="41">
        <v>0</v>
      </c>
      <c r="AM51" s="41">
        <v>0</v>
      </c>
      <c r="AN51" s="41">
        <v>0.60699999999999998</v>
      </c>
      <c r="AO51" s="41">
        <v>0</v>
      </c>
      <c r="AP51" s="41">
        <v>0</v>
      </c>
      <c r="AQ51" s="41">
        <v>0</v>
      </c>
      <c r="AR51" s="41">
        <v>0</v>
      </c>
      <c r="AS51" s="41">
        <v>0</v>
      </c>
      <c r="AT51" s="41">
        <v>0</v>
      </c>
      <c r="AU51" s="41">
        <v>0</v>
      </c>
      <c r="AV51" s="41">
        <v>0</v>
      </c>
      <c r="AW51" s="41">
        <v>0</v>
      </c>
      <c r="AX51" s="41">
        <v>0</v>
      </c>
      <c r="AZ51" s="43" t="s">
        <v>534</v>
      </c>
    </row>
    <row r="52" spans="1:52" s="3" customFormat="1" ht="26">
      <c r="A52" s="37" t="s">
        <v>535</v>
      </c>
      <c r="B52" s="37" t="s">
        <v>536</v>
      </c>
      <c r="C52" s="37" t="s">
        <v>467</v>
      </c>
      <c r="D52" s="37" t="s">
        <v>467</v>
      </c>
      <c r="E52" s="37" t="s">
        <v>537</v>
      </c>
      <c r="F52" s="22"/>
      <c r="G52" s="38" t="s">
        <v>377</v>
      </c>
      <c r="H52" s="38" t="s">
        <v>377</v>
      </c>
      <c r="I52" s="38" t="s">
        <v>377</v>
      </c>
      <c r="J52" s="38" t="s">
        <v>377</v>
      </c>
      <c r="K52" s="39">
        <f t="shared" si="19"/>
        <v>0</v>
      </c>
      <c r="L52" s="38">
        <v>0.13600000000000001</v>
      </c>
      <c r="M52" s="38">
        <v>0</v>
      </c>
      <c r="N52" s="38">
        <v>1.3640000000000001</v>
      </c>
      <c r="O52" s="38">
        <v>7.0000000000000001E-3</v>
      </c>
      <c r="P52" s="39">
        <f t="shared" si="20"/>
        <v>1.5069999999999999</v>
      </c>
      <c r="Q52" s="38" t="s">
        <v>377</v>
      </c>
      <c r="R52" s="38" t="s">
        <v>377</v>
      </c>
      <c r="S52" s="38" t="s">
        <v>377</v>
      </c>
      <c r="T52" s="38" t="s">
        <v>377</v>
      </c>
      <c r="U52" s="39">
        <f t="shared" si="21"/>
        <v>0</v>
      </c>
      <c r="V52" s="40">
        <v>11.98011</v>
      </c>
      <c r="W52" s="40">
        <f>V52*0.95</f>
        <v>11.381104499999999</v>
      </c>
      <c r="X52" s="40">
        <v>0</v>
      </c>
      <c r="Y52" s="40">
        <v>0</v>
      </c>
      <c r="Z52" s="93">
        <v>0</v>
      </c>
      <c r="AA52" s="93">
        <v>136</v>
      </c>
      <c r="AB52" s="93">
        <v>0</v>
      </c>
      <c r="AC52" s="93">
        <v>0</v>
      </c>
      <c r="AD52" s="93">
        <v>0</v>
      </c>
      <c r="AE52" s="93">
        <v>0</v>
      </c>
      <c r="AF52" s="93">
        <v>0</v>
      </c>
      <c r="AG52" s="41">
        <v>4.6070000000000002</v>
      </c>
      <c r="AH52" s="41">
        <v>4.6070000000000002</v>
      </c>
      <c r="AI52" s="41">
        <v>0</v>
      </c>
      <c r="AJ52" s="41">
        <v>0</v>
      </c>
      <c r="AK52" s="41">
        <v>0</v>
      </c>
      <c r="AL52" s="41">
        <v>0</v>
      </c>
      <c r="AM52" s="41">
        <v>0</v>
      </c>
      <c r="AN52" s="41">
        <v>4.6070000000000002</v>
      </c>
      <c r="AO52" s="41">
        <v>0</v>
      </c>
      <c r="AP52" s="41">
        <v>0</v>
      </c>
      <c r="AQ52" s="41">
        <v>0</v>
      </c>
      <c r="AR52" s="41">
        <v>0</v>
      </c>
      <c r="AS52" s="41">
        <v>0</v>
      </c>
      <c r="AT52" s="41">
        <v>0</v>
      </c>
      <c r="AU52" s="41">
        <v>0</v>
      </c>
      <c r="AV52" s="41">
        <v>0</v>
      </c>
      <c r="AW52" s="41">
        <v>0</v>
      </c>
      <c r="AX52" s="41">
        <v>0</v>
      </c>
      <c r="AZ52" s="43" t="s">
        <v>538</v>
      </c>
    </row>
    <row r="53" spans="1:52" s="3" customFormat="1" ht="14.5">
      <c r="A53" s="37" t="s">
        <v>539</v>
      </c>
      <c r="B53" s="37" t="s">
        <v>540</v>
      </c>
      <c r="C53" s="37" t="s">
        <v>541</v>
      </c>
      <c r="D53" s="37" t="s">
        <v>541</v>
      </c>
      <c r="E53" s="37" t="s">
        <v>542</v>
      </c>
      <c r="F53" s="22"/>
      <c r="G53" s="38" t="s">
        <v>377</v>
      </c>
      <c r="H53" s="38" t="s">
        <v>377</v>
      </c>
      <c r="I53" s="38" t="s">
        <v>377</v>
      </c>
      <c r="J53" s="38" t="s">
        <v>377</v>
      </c>
      <c r="K53" s="39">
        <f t="shared" si="19"/>
        <v>0</v>
      </c>
      <c r="L53" s="38">
        <v>0</v>
      </c>
      <c r="M53" s="38">
        <v>0</v>
      </c>
      <c r="N53" s="38">
        <v>0.755</v>
      </c>
      <c r="O53" s="38">
        <v>1.4E-2</v>
      </c>
      <c r="P53" s="39">
        <f t="shared" si="20"/>
        <v>0.76900000000000002</v>
      </c>
      <c r="Q53" s="38" t="s">
        <v>377</v>
      </c>
      <c r="R53" s="38" t="s">
        <v>377</v>
      </c>
      <c r="S53" s="38" t="s">
        <v>377</v>
      </c>
      <c r="T53" s="38" t="s">
        <v>377</v>
      </c>
      <c r="U53" s="39">
        <f t="shared" si="21"/>
        <v>0</v>
      </c>
      <c r="V53" s="40">
        <v>0</v>
      </c>
      <c r="W53" s="40">
        <v>0</v>
      </c>
      <c r="X53" s="40">
        <v>0</v>
      </c>
      <c r="Y53" s="40">
        <v>0</v>
      </c>
      <c r="Z53" s="93">
        <v>0</v>
      </c>
      <c r="AA53" s="93">
        <v>0</v>
      </c>
      <c r="AB53" s="93">
        <v>0</v>
      </c>
      <c r="AC53" s="93">
        <v>0</v>
      </c>
      <c r="AD53" s="93">
        <v>0</v>
      </c>
      <c r="AE53" s="93">
        <v>0</v>
      </c>
      <c r="AF53" s="93">
        <v>0</v>
      </c>
      <c r="AG53" s="41">
        <v>0</v>
      </c>
      <c r="AH53" s="41">
        <v>0</v>
      </c>
      <c r="AI53" s="41">
        <v>0</v>
      </c>
      <c r="AJ53" s="41">
        <v>0</v>
      </c>
      <c r="AK53" s="41">
        <v>0</v>
      </c>
      <c r="AL53" s="41">
        <v>0</v>
      </c>
      <c r="AM53" s="41">
        <v>0</v>
      </c>
      <c r="AN53" s="41">
        <v>0</v>
      </c>
      <c r="AO53" s="41">
        <v>0</v>
      </c>
      <c r="AP53" s="41">
        <v>0</v>
      </c>
      <c r="AQ53" s="41">
        <v>0</v>
      </c>
      <c r="AR53" s="41">
        <v>0</v>
      </c>
      <c r="AS53" s="41">
        <v>0</v>
      </c>
      <c r="AT53" s="41">
        <v>0</v>
      </c>
      <c r="AU53" s="41">
        <v>0</v>
      </c>
      <c r="AV53" s="41">
        <v>0</v>
      </c>
      <c r="AW53" s="41">
        <v>0</v>
      </c>
      <c r="AX53" s="41">
        <v>0</v>
      </c>
      <c r="AZ53" s="43" t="s">
        <v>543</v>
      </c>
    </row>
    <row r="54" spans="1:52" s="3" customFormat="1" ht="26">
      <c r="A54" s="37" t="s">
        <v>544</v>
      </c>
      <c r="B54" s="37" t="s">
        <v>545</v>
      </c>
      <c r="C54" s="37" t="s">
        <v>391</v>
      </c>
      <c r="D54" s="37" t="s">
        <v>391</v>
      </c>
      <c r="E54" s="37" t="s">
        <v>546</v>
      </c>
      <c r="F54" s="22"/>
      <c r="G54" s="38" t="s">
        <v>377</v>
      </c>
      <c r="H54" s="38" t="s">
        <v>377</v>
      </c>
      <c r="I54" s="38" t="s">
        <v>377</v>
      </c>
      <c r="J54" s="38" t="s">
        <v>377</v>
      </c>
      <c r="K54" s="39">
        <f t="shared" si="19"/>
        <v>0</v>
      </c>
      <c r="L54" s="38">
        <v>0.01</v>
      </c>
      <c r="M54" s="38">
        <v>0</v>
      </c>
      <c r="N54" s="38">
        <v>0.38200000000000001</v>
      </c>
      <c r="O54" s="38">
        <v>0</v>
      </c>
      <c r="P54" s="39">
        <f t="shared" si="20"/>
        <v>0.39200000000000002</v>
      </c>
      <c r="Q54" s="38" t="s">
        <v>377</v>
      </c>
      <c r="R54" s="38" t="s">
        <v>377</v>
      </c>
      <c r="S54" s="38" t="s">
        <v>377</v>
      </c>
      <c r="T54" s="38" t="s">
        <v>377</v>
      </c>
      <c r="U54" s="39">
        <f t="shared" si="21"/>
        <v>0</v>
      </c>
      <c r="V54" s="40">
        <v>0.1825</v>
      </c>
      <c r="W54" s="40">
        <f t="shared" ref="W54:W55" si="22">V54*0.95</f>
        <v>0.173375</v>
      </c>
      <c r="X54" s="40">
        <v>0</v>
      </c>
      <c r="Y54" s="40">
        <v>0</v>
      </c>
      <c r="Z54" s="93">
        <v>0</v>
      </c>
      <c r="AA54" s="93">
        <v>10</v>
      </c>
      <c r="AB54" s="93">
        <v>0</v>
      </c>
      <c r="AC54" s="93">
        <v>0</v>
      </c>
      <c r="AD54" s="93">
        <v>0</v>
      </c>
      <c r="AE54" s="93">
        <v>0</v>
      </c>
      <c r="AF54" s="93">
        <v>0</v>
      </c>
      <c r="AG54" s="41">
        <v>0.61499999999999999</v>
      </c>
      <c r="AH54" s="41">
        <v>0.61499999999999999</v>
      </c>
      <c r="AI54" s="41">
        <v>0</v>
      </c>
      <c r="AJ54" s="41">
        <v>0</v>
      </c>
      <c r="AK54" s="41">
        <v>0</v>
      </c>
      <c r="AL54" s="41">
        <v>0</v>
      </c>
      <c r="AM54" s="41">
        <v>0</v>
      </c>
      <c r="AN54" s="41">
        <v>0.61499999999999999</v>
      </c>
      <c r="AO54" s="41">
        <v>0</v>
      </c>
      <c r="AP54" s="41">
        <v>0</v>
      </c>
      <c r="AQ54" s="41">
        <v>0</v>
      </c>
      <c r="AR54" s="41">
        <v>0</v>
      </c>
      <c r="AS54" s="41">
        <v>0</v>
      </c>
      <c r="AT54" s="41">
        <v>0</v>
      </c>
      <c r="AU54" s="41">
        <v>0</v>
      </c>
      <c r="AV54" s="41">
        <v>0</v>
      </c>
      <c r="AW54" s="41">
        <v>0</v>
      </c>
      <c r="AX54" s="41">
        <v>0</v>
      </c>
      <c r="AZ54" s="43" t="s">
        <v>547</v>
      </c>
    </row>
    <row r="55" spans="1:52" s="3" customFormat="1" ht="14.5">
      <c r="A55" s="37" t="s">
        <v>548</v>
      </c>
      <c r="B55" s="37" t="s">
        <v>549</v>
      </c>
      <c r="C55" s="37" t="s">
        <v>391</v>
      </c>
      <c r="D55" s="37" t="s">
        <v>391</v>
      </c>
      <c r="E55" s="37" t="s">
        <v>550</v>
      </c>
      <c r="F55" s="22"/>
      <c r="G55" s="38" t="s">
        <v>377</v>
      </c>
      <c r="H55" s="38" t="s">
        <v>377</v>
      </c>
      <c r="I55" s="38" t="s">
        <v>377</v>
      </c>
      <c r="J55" s="38" t="s">
        <v>377</v>
      </c>
      <c r="K55" s="39">
        <f t="shared" si="3"/>
        <v>0</v>
      </c>
      <c r="L55" s="38">
        <v>0.109</v>
      </c>
      <c r="M55" s="38">
        <v>0</v>
      </c>
      <c r="N55" s="38">
        <v>4.2999999999999997E-2</v>
      </c>
      <c r="O55" s="38">
        <v>0</v>
      </c>
      <c r="P55" s="39">
        <f t="shared" si="4"/>
        <v>0.152</v>
      </c>
      <c r="Q55" s="38" t="s">
        <v>377</v>
      </c>
      <c r="R55" s="38" t="s">
        <v>377</v>
      </c>
      <c r="S55" s="38" t="s">
        <v>377</v>
      </c>
      <c r="T55" s="38" t="s">
        <v>377</v>
      </c>
      <c r="U55" s="39">
        <f t="shared" si="5"/>
        <v>0</v>
      </c>
      <c r="V55" s="40">
        <v>11.581799999999999</v>
      </c>
      <c r="W55" s="40">
        <f t="shared" si="22"/>
        <v>11.002709999999999</v>
      </c>
      <c r="X55" s="40">
        <v>0</v>
      </c>
      <c r="Y55" s="40">
        <v>0</v>
      </c>
      <c r="Z55" s="93">
        <v>0</v>
      </c>
      <c r="AA55" s="93">
        <v>109</v>
      </c>
      <c r="AB55" s="93">
        <v>0</v>
      </c>
      <c r="AC55" s="93">
        <v>0</v>
      </c>
      <c r="AD55" s="93">
        <v>0</v>
      </c>
      <c r="AE55" s="93">
        <v>0</v>
      </c>
      <c r="AF55" s="93">
        <v>0</v>
      </c>
      <c r="AG55" s="41">
        <v>0.80200000000000005</v>
      </c>
      <c r="AH55" s="41">
        <v>0.80200000000000005</v>
      </c>
      <c r="AI55" s="41">
        <v>0</v>
      </c>
      <c r="AJ55" s="41">
        <v>0</v>
      </c>
      <c r="AK55" s="41">
        <v>0</v>
      </c>
      <c r="AL55" s="41">
        <v>0</v>
      </c>
      <c r="AM55" s="41">
        <v>0</v>
      </c>
      <c r="AN55" s="41">
        <v>0.80200000000000005</v>
      </c>
      <c r="AO55" s="41">
        <v>0</v>
      </c>
      <c r="AP55" s="41">
        <v>0</v>
      </c>
      <c r="AQ55" s="41">
        <v>0</v>
      </c>
      <c r="AR55" s="41">
        <v>0</v>
      </c>
      <c r="AS55" s="41">
        <v>0</v>
      </c>
      <c r="AT55" s="41">
        <v>0</v>
      </c>
      <c r="AU55" s="41">
        <v>0</v>
      </c>
      <c r="AV55" s="41">
        <v>0</v>
      </c>
      <c r="AW55" s="41">
        <v>0</v>
      </c>
      <c r="AX55" s="41">
        <v>0</v>
      </c>
      <c r="AZ55" s="43" t="s">
        <v>551</v>
      </c>
    </row>
    <row r="56" spans="1:52" s="3" customFormat="1" ht="14.5">
      <c r="A56" s="37" t="s">
        <v>552</v>
      </c>
      <c r="B56" s="37" t="s">
        <v>553</v>
      </c>
      <c r="C56" s="37" t="s">
        <v>382</v>
      </c>
      <c r="D56" s="37" t="s">
        <v>382</v>
      </c>
      <c r="E56" s="37" t="s">
        <v>554</v>
      </c>
      <c r="F56" s="22"/>
      <c r="G56" s="38" t="s">
        <v>377</v>
      </c>
      <c r="H56" s="38" t="s">
        <v>377</v>
      </c>
      <c r="I56" s="38" t="s">
        <v>377</v>
      </c>
      <c r="J56" s="38" t="s">
        <v>377</v>
      </c>
      <c r="K56" s="39">
        <f t="shared" si="3"/>
        <v>0</v>
      </c>
      <c r="L56" s="38">
        <v>3.1E-2</v>
      </c>
      <c r="M56" s="38">
        <v>0</v>
      </c>
      <c r="N56" s="38">
        <v>0.36899999999999999</v>
      </c>
      <c r="O56" s="38">
        <v>1E-3</v>
      </c>
      <c r="P56" s="39">
        <f t="shared" si="4"/>
        <v>0.40100000000000002</v>
      </c>
      <c r="Q56" s="38" t="s">
        <v>377</v>
      </c>
      <c r="R56" s="38" t="s">
        <v>377</v>
      </c>
      <c r="S56" s="38" t="s">
        <v>377</v>
      </c>
      <c r="T56" s="38" t="s">
        <v>377</v>
      </c>
      <c r="U56" s="39">
        <f t="shared" si="5"/>
        <v>0</v>
      </c>
      <c r="V56" s="40">
        <v>2.63144</v>
      </c>
      <c r="W56" s="40">
        <f>V56*0.9</f>
        <v>2.368296</v>
      </c>
      <c r="X56" s="40">
        <v>0</v>
      </c>
      <c r="Y56" s="40">
        <v>0</v>
      </c>
      <c r="Z56" s="93">
        <v>0</v>
      </c>
      <c r="AA56" s="93">
        <v>31</v>
      </c>
      <c r="AB56" s="93">
        <v>0</v>
      </c>
      <c r="AC56" s="93">
        <v>0</v>
      </c>
      <c r="AD56" s="93">
        <v>0</v>
      </c>
      <c r="AE56" s="93">
        <v>0</v>
      </c>
      <c r="AF56" s="93">
        <v>0</v>
      </c>
      <c r="AG56" s="41">
        <v>1.726</v>
      </c>
      <c r="AH56" s="41">
        <v>1.726</v>
      </c>
      <c r="AI56" s="41">
        <v>0</v>
      </c>
      <c r="AJ56" s="41">
        <v>0</v>
      </c>
      <c r="AK56" s="41">
        <v>0</v>
      </c>
      <c r="AL56" s="41">
        <v>0</v>
      </c>
      <c r="AM56" s="41">
        <v>0</v>
      </c>
      <c r="AN56" s="41">
        <v>1.726</v>
      </c>
      <c r="AO56" s="41">
        <v>0</v>
      </c>
      <c r="AP56" s="41">
        <v>0</v>
      </c>
      <c r="AQ56" s="41">
        <v>0</v>
      </c>
      <c r="AR56" s="41">
        <v>0</v>
      </c>
      <c r="AS56" s="41">
        <v>0</v>
      </c>
      <c r="AT56" s="41">
        <v>0</v>
      </c>
      <c r="AU56" s="41">
        <v>0</v>
      </c>
      <c r="AV56" s="41">
        <v>0</v>
      </c>
      <c r="AW56" s="41">
        <v>0</v>
      </c>
      <c r="AX56" s="41">
        <v>0</v>
      </c>
      <c r="AZ56" s="43" t="s">
        <v>555</v>
      </c>
    </row>
    <row r="57" spans="1:52" s="3" customFormat="1" ht="26">
      <c r="A57" s="37" t="s">
        <v>556</v>
      </c>
      <c r="B57" s="37" t="s">
        <v>557</v>
      </c>
      <c r="C57" s="37" t="s">
        <v>376</v>
      </c>
      <c r="D57" s="37" t="s">
        <v>377</v>
      </c>
      <c r="E57" s="37" t="s">
        <v>558</v>
      </c>
      <c r="F57" s="22"/>
      <c r="G57" s="38">
        <v>2.8000000000000001E-2</v>
      </c>
      <c r="H57" s="38">
        <v>0</v>
      </c>
      <c r="I57" s="38">
        <v>9.8000000000000004E-2</v>
      </c>
      <c r="J57" s="38">
        <v>0</v>
      </c>
      <c r="K57" s="39">
        <f t="shared" si="3"/>
        <v>0.126</v>
      </c>
      <c r="L57" s="38" t="s">
        <v>377</v>
      </c>
      <c r="M57" s="38" t="s">
        <v>377</v>
      </c>
      <c r="N57" s="38" t="s">
        <v>377</v>
      </c>
      <c r="O57" s="38" t="s">
        <v>377</v>
      </c>
      <c r="P57" s="39">
        <f t="shared" si="4"/>
        <v>0</v>
      </c>
      <c r="Q57" s="38" t="s">
        <v>377</v>
      </c>
      <c r="R57" s="38" t="s">
        <v>377</v>
      </c>
      <c r="S57" s="38" t="s">
        <v>377</v>
      </c>
      <c r="T57" s="38" t="s">
        <v>377</v>
      </c>
      <c r="U57" s="39">
        <f t="shared" si="5"/>
        <v>0</v>
      </c>
      <c r="V57" s="40">
        <v>2.3730000000000002</v>
      </c>
      <c r="W57" s="40">
        <v>0</v>
      </c>
      <c r="X57" s="40">
        <v>0</v>
      </c>
      <c r="Y57" s="40">
        <v>0</v>
      </c>
      <c r="Z57" s="93">
        <v>0</v>
      </c>
      <c r="AA57" s="93">
        <v>28</v>
      </c>
      <c r="AB57" s="93">
        <v>0</v>
      </c>
      <c r="AC57" s="93">
        <v>0</v>
      </c>
      <c r="AD57" s="93">
        <v>0</v>
      </c>
      <c r="AE57" s="93">
        <v>0</v>
      </c>
      <c r="AF57" s="93">
        <v>0</v>
      </c>
      <c r="AG57" s="41">
        <v>1.08</v>
      </c>
      <c r="AH57" s="41">
        <v>1.08</v>
      </c>
      <c r="AI57" s="41">
        <v>0</v>
      </c>
      <c r="AJ57" s="41">
        <v>0</v>
      </c>
      <c r="AK57" s="41">
        <v>0</v>
      </c>
      <c r="AL57" s="41">
        <v>0</v>
      </c>
      <c r="AM57" s="41">
        <v>0</v>
      </c>
      <c r="AN57" s="41">
        <v>1.08</v>
      </c>
      <c r="AO57" s="41">
        <v>0</v>
      </c>
      <c r="AP57" s="41">
        <v>0</v>
      </c>
      <c r="AQ57" s="41">
        <v>0</v>
      </c>
      <c r="AR57" s="41">
        <v>0</v>
      </c>
      <c r="AS57" s="41">
        <v>0</v>
      </c>
      <c r="AT57" s="41">
        <v>0</v>
      </c>
      <c r="AU57" s="41">
        <v>0</v>
      </c>
      <c r="AV57" s="41">
        <v>0</v>
      </c>
      <c r="AW57" s="41">
        <v>0</v>
      </c>
      <c r="AX57" s="41">
        <v>0</v>
      </c>
      <c r="AZ57" s="43" t="s">
        <v>559</v>
      </c>
    </row>
    <row r="58" spans="1:52" s="3" customFormat="1" ht="14.5">
      <c r="A58" s="37" t="s">
        <v>560</v>
      </c>
      <c r="B58" s="37" t="s">
        <v>561</v>
      </c>
      <c r="C58" s="37" t="s">
        <v>400</v>
      </c>
      <c r="D58" s="37" t="s">
        <v>391</v>
      </c>
      <c r="E58" s="37" t="s">
        <v>562</v>
      </c>
      <c r="F58" s="22"/>
      <c r="G58" s="38" t="s">
        <v>377</v>
      </c>
      <c r="H58" s="38" t="s">
        <v>377</v>
      </c>
      <c r="I58" s="38" t="s">
        <v>377</v>
      </c>
      <c r="J58" s="38" t="s">
        <v>377</v>
      </c>
      <c r="K58" s="39">
        <f t="shared" si="3"/>
        <v>0</v>
      </c>
      <c r="L58" s="38">
        <v>2.8000000000000001E-2</v>
      </c>
      <c r="M58" s="38">
        <v>1E-3</v>
      </c>
      <c r="N58" s="38">
        <v>0.65</v>
      </c>
      <c r="O58" s="38">
        <v>0</v>
      </c>
      <c r="P58" s="39">
        <f t="shared" si="4"/>
        <v>0.67900000000000005</v>
      </c>
      <c r="Q58" s="38" t="s">
        <v>377</v>
      </c>
      <c r="R58" s="38" t="s">
        <v>377</v>
      </c>
      <c r="S58" s="38" t="s">
        <v>377</v>
      </c>
      <c r="T58" s="38" t="s">
        <v>377</v>
      </c>
      <c r="U58" s="39">
        <f t="shared" si="5"/>
        <v>0</v>
      </c>
      <c r="V58" s="40">
        <v>1.9651400000000001</v>
      </c>
      <c r="W58" s="40">
        <f>V58*0.95</f>
        <v>1.8668830000000001</v>
      </c>
      <c r="X58" s="40">
        <v>0.188</v>
      </c>
      <c r="Y58" s="40">
        <f>X58*0.95</f>
        <v>0.17859999999999998</v>
      </c>
      <c r="Z58" s="93">
        <v>0</v>
      </c>
      <c r="AA58" s="93">
        <v>28</v>
      </c>
      <c r="AB58" s="93">
        <v>0</v>
      </c>
      <c r="AC58" s="93">
        <v>0</v>
      </c>
      <c r="AD58" s="93">
        <v>0</v>
      </c>
      <c r="AE58" s="93">
        <v>0</v>
      </c>
      <c r="AF58" s="93">
        <v>0</v>
      </c>
      <c r="AG58" s="41">
        <v>1.4319999999999999</v>
      </c>
      <c r="AH58" s="41">
        <v>1.4319999999999999</v>
      </c>
      <c r="AI58" s="41">
        <v>0</v>
      </c>
      <c r="AJ58" s="41">
        <v>0</v>
      </c>
      <c r="AK58" s="41">
        <v>0</v>
      </c>
      <c r="AL58" s="41">
        <v>0</v>
      </c>
      <c r="AM58" s="41">
        <v>0</v>
      </c>
      <c r="AN58" s="41">
        <v>1.4319999999999999</v>
      </c>
      <c r="AO58" s="41">
        <v>0</v>
      </c>
      <c r="AP58" s="41">
        <v>0</v>
      </c>
      <c r="AQ58" s="41">
        <v>0</v>
      </c>
      <c r="AR58" s="41">
        <v>0</v>
      </c>
      <c r="AS58" s="41">
        <v>0</v>
      </c>
      <c r="AT58" s="41">
        <v>0</v>
      </c>
      <c r="AU58" s="41">
        <v>0</v>
      </c>
      <c r="AV58" s="41">
        <v>0</v>
      </c>
      <c r="AW58" s="41">
        <v>0</v>
      </c>
      <c r="AX58" s="41">
        <v>0</v>
      </c>
      <c r="AZ58" s="43" t="s">
        <v>563</v>
      </c>
    </row>
    <row r="59" spans="1:52" s="3" customFormat="1" ht="14.5">
      <c r="A59" s="37" t="s">
        <v>564</v>
      </c>
      <c r="B59" s="37" t="s">
        <v>565</v>
      </c>
      <c r="C59" s="37" t="s">
        <v>376</v>
      </c>
      <c r="D59" s="37" t="s">
        <v>376</v>
      </c>
      <c r="E59" s="37" t="s">
        <v>566</v>
      </c>
      <c r="F59" s="22"/>
      <c r="G59" s="38" t="s">
        <v>377</v>
      </c>
      <c r="H59" s="38" t="s">
        <v>377</v>
      </c>
      <c r="I59" s="38" t="s">
        <v>377</v>
      </c>
      <c r="J59" s="38" t="s">
        <v>377</v>
      </c>
      <c r="K59" s="39">
        <f t="shared" si="3"/>
        <v>0</v>
      </c>
      <c r="L59" s="38">
        <v>0.01</v>
      </c>
      <c r="M59" s="38">
        <v>0</v>
      </c>
      <c r="N59" s="38">
        <v>0.185</v>
      </c>
      <c r="O59" s="38">
        <v>0</v>
      </c>
      <c r="P59" s="39">
        <f t="shared" si="4"/>
        <v>0.19500000000000001</v>
      </c>
      <c r="Q59" s="38" t="s">
        <v>377</v>
      </c>
      <c r="R59" s="38" t="s">
        <v>377</v>
      </c>
      <c r="S59" s="38" t="s">
        <v>377</v>
      </c>
      <c r="T59" s="38" t="s">
        <v>377</v>
      </c>
      <c r="U59" s="39">
        <f t="shared" si="5"/>
        <v>0</v>
      </c>
      <c r="V59" s="40">
        <v>1.4996700000000001</v>
      </c>
      <c r="W59" s="40">
        <f>V59*0.95</f>
        <v>1.4246865</v>
      </c>
      <c r="X59" s="40">
        <v>0</v>
      </c>
      <c r="Y59" s="40">
        <f>X59*0.95</f>
        <v>0</v>
      </c>
      <c r="Z59" s="93">
        <v>0</v>
      </c>
      <c r="AA59" s="93">
        <v>10</v>
      </c>
      <c r="AB59" s="93">
        <v>0</v>
      </c>
      <c r="AC59" s="93">
        <v>0</v>
      </c>
      <c r="AD59" s="93">
        <v>0</v>
      </c>
      <c r="AE59" s="93">
        <v>0</v>
      </c>
      <c r="AF59" s="93">
        <v>0</v>
      </c>
      <c r="AG59" s="41">
        <v>1.08</v>
      </c>
      <c r="AH59" s="41">
        <v>1.08</v>
      </c>
      <c r="AI59" s="41">
        <v>0</v>
      </c>
      <c r="AJ59" s="41">
        <v>0</v>
      </c>
      <c r="AK59" s="41">
        <v>0</v>
      </c>
      <c r="AL59" s="41">
        <v>0</v>
      </c>
      <c r="AM59" s="41">
        <v>0</v>
      </c>
      <c r="AN59" s="41">
        <v>1.08</v>
      </c>
      <c r="AO59" s="41">
        <v>0</v>
      </c>
      <c r="AP59" s="41">
        <v>0</v>
      </c>
      <c r="AQ59" s="41">
        <v>0</v>
      </c>
      <c r="AR59" s="41">
        <v>0</v>
      </c>
      <c r="AS59" s="41">
        <v>0</v>
      </c>
      <c r="AT59" s="41">
        <v>0</v>
      </c>
      <c r="AU59" s="41">
        <v>0</v>
      </c>
      <c r="AV59" s="41">
        <v>0</v>
      </c>
      <c r="AW59" s="41">
        <v>0</v>
      </c>
      <c r="AX59" s="41">
        <v>0</v>
      </c>
      <c r="AZ59" s="43" t="s">
        <v>567</v>
      </c>
    </row>
    <row r="60" spans="1:52" s="3" customFormat="1" ht="14.5">
      <c r="A60" s="37" t="s">
        <v>568</v>
      </c>
      <c r="B60" s="37" t="s">
        <v>569</v>
      </c>
      <c r="C60" s="37" t="s">
        <v>391</v>
      </c>
      <c r="D60" s="37" t="s">
        <v>391</v>
      </c>
      <c r="E60" s="37" t="s">
        <v>570</v>
      </c>
      <c r="F60" s="22"/>
      <c r="G60" s="38" t="s">
        <v>377</v>
      </c>
      <c r="H60" s="38" t="s">
        <v>377</v>
      </c>
      <c r="I60" s="38" t="s">
        <v>377</v>
      </c>
      <c r="J60" s="38" t="s">
        <v>377</v>
      </c>
      <c r="K60" s="39">
        <f t="shared" ref="K60:K64" si="23">SUM(G60:J60)</f>
        <v>0</v>
      </c>
      <c r="L60" s="38">
        <v>6.0000000000000001E-3</v>
      </c>
      <c r="M60" s="38">
        <v>0</v>
      </c>
      <c r="N60" s="38">
        <v>8.4000000000000005E-2</v>
      </c>
      <c r="O60" s="38">
        <v>0</v>
      </c>
      <c r="P60" s="39">
        <f t="shared" ref="P60:P64" si="24">SUM(L60:O60)</f>
        <v>9.0000000000000011E-2</v>
      </c>
      <c r="Q60" s="38" t="s">
        <v>377</v>
      </c>
      <c r="R60" s="38" t="s">
        <v>377</v>
      </c>
      <c r="S60" s="38" t="s">
        <v>377</v>
      </c>
      <c r="T60" s="38" t="s">
        <v>377</v>
      </c>
      <c r="U60" s="39">
        <f t="shared" ref="U60:U64" si="25">SUM(Q60:T60)</f>
        <v>0</v>
      </c>
      <c r="V60" s="40">
        <v>3.5750799999999998</v>
      </c>
      <c r="W60" s="40">
        <f>V60*0.95</f>
        <v>3.3963259999999997</v>
      </c>
      <c r="X60" s="40">
        <v>0</v>
      </c>
      <c r="Y60" s="40">
        <v>0</v>
      </c>
      <c r="Z60" s="93">
        <v>0</v>
      </c>
      <c r="AA60" s="93">
        <v>6</v>
      </c>
      <c r="AB60" s="93">
        <v>0</v>
      </c>
      <c r="AC60" s="93">
        <v>0</v>
      </c>
      <c r="AD60" s="93">
        <v>0</v>
      </c>
      <c r="AE60" s="93">
        <v>0</v>
      </c>
      <c r="AF60" s="93">
        <v>0</v>
      </c>
      <c r="AG60" s="41">
        <v>0.34599999999999997</v>
      </c>
      <c r="AH60" s="41">
        <v>0.34599999999999997</v>
      </c>
      <c r="AI60" s="41">
        <v>0</v>
      </c>
      <c r="AJ60" s="41">
        <v>0</v>
      </c>
      <c r="AK60" s="41">
        <v>0</v>
      </c>
      <c r="AL60" s="41">
        <v>0</v>
      </c>
      <c r="AM60" s="41">
        <v>0</v>
      </c>
      <c r="AN60" s="41">
        <v>0.34599999999999997</v>
      </c>
      <c r="AO60" s="41">
        <v>0</v>
      </c>
      <c r="AP60" s="41">
        <v>0</v>
      </c>
      <c r="AQ60" s="41">
        <v>0</v>
      </c>
      <c r="AR60" s="41">
        <v>0</v>
      </c>
      <c r="AS60" s="41">
        <v>0</v>
      </c>
      <c r="AT60" s="41">
        <v>0</v>
      </c>
      <c r="AU60" s="41">
        <v>0</v>
      </c>
      <c r="AV60" s="41">
        <v>0</v>
      </c>
      <c r="AW60" s="41">
        <v>0</v>
      </c>
      <c r="AX60" s="41">
        <v>0</v>
      </c>
      <c r="AZ60" s="43" t="s">
        <v>571</v>
      </c>
    </row>
    <row r="61" spans="1:52" s="3" customFormat="1" ht="14.5">
      <c r="A61" s="37" t="s">
        <v>572</v>
      </c>
      <c r="B61" s="37" t="s">
        <v>573</v>
      </c>
      <c r="C61" s="37" t="s">
        <v>382</v>
      </c>
      <c r="D61" s="37" t="s">
        <v>382</v>
      </c>
      <c r="E61" s="37" t="s">
        <v>574</v>
      </c>
      <c r="F61" s="22"/>
      <c r="G61" s="38" t="s">
        <v>377</v>
      </c>
      <c r="H61" s="38" t="s">
        <v>377</v>
      </c>
      <c r="I61" s="38" t="s">
        <v>377</v>
      </c>
      <c r="J61" s="38" t="s">
        <v>377</v>
      </c>
      <c r="K61" s="39">
        <f t="shared" si="23"/>
        <v>0</v>
      </c>
      <c r="L61" s="38">
        <v>6.0000000000000001E-3</v>
      </c>
      <c r="M61" s="38">
        <v>0</v>
      </c>
      <c r="N61" s="38">
        <v>0.17100000000000001</v>
      </c>
      <c r="O61" s="38">
        <v>0</v>
      </c>
      <c r="P61" s="39">
        <f t="shared" si="24"/>
        <v>0.17700000000000002</v>
      </c>
      <c r="Q61" s="38" t="s">
        <v>377</v>
      </c>
      <c r="R61" s="38" t="s">
        <v>377</v>
      </c>
      <c r="S61" s="38" t="s">
        <v>377</v>
      </c>
      <c r="T61" s="38" t="s">
        <v>377</v>
      </c>
      <c r="U61" s="39">
        <f t="shared" si="25"/>
        <v>0</v>
      </c>
      <c r="V61" s="40">
        <v>0.1095</v>
      </c>
      <c r="W61" s="40">
        <f>V61*0.9</f>
        <v>9.8549999999999999E-2</v>
      </c>
      <c r="X61" s="40">
        <v>0</v>
      </c>
      <c r="Y61" s="40">
        <v>0</v>
      </c>
      <c r="Z61" s="93">
        <v>0</v>
      </c>
      <c r="AA61" s="93">
        <v>6</v>
      </c>
      <c r="AB61" s="93">
        <v>0</v>
      </c>
      <c r="AC61" s="93">
        <v>0</v>
      </c>
      <c r="AD61" s="93">
        <v>0</v>
      </c>
      <c r="AE61" s="93">
        <v>0</v>
      </c>
      <c r="AF61" s="93">
        <v>0</v>
      </c>
      <c r="AG61" s="41">
        <v>0.44</v>
      </c>
      <c r="AH61" s="41">
        <v>0.44</v>
      </c>
      <c r="AI61" s="41">
        <v>0</v>
      </c>
      <c r="AJ61" s="41">
        <v>0</v>
      </c>
      <c r="AK61" s="41">
        <v>0</v>
      </c>
      <c r="AL61" s="41">
        <v>0</v>
      </c>
      <c r="AM61" s="41">
        <v>0</v>
      </c>
      <c r="AN61" s="41">
        <v>0.44</v>
      </c>
      <c r="AO61" s="41">
        <v>0</v>
      </c>
      <c r="AP61" s="41">
        <v>0</v>
      </c>
      <c r="AQ61" s="41">
        <v>0</v>
      </c>
      <c r="AR61" s="41">
        <v>0</v>
      </c>
      <c r="AS61" s="41">
        <v>0</v>
      </c>
      <c r="AT61" s="41">
        <v>0</v>
      </c>
      <c r="AU61" s="41">
        <v>0</v>
      </c>
      <c r="AV61" s="41">
        <v>0</v>
      </c>
      <c r="AW61" s="41">
        <v>0</v>
      </c>
      <c r="AX61" s="41">
        <v>0</v>
      </c>
      <c r="AZ61" s="43" t="s">
        <v>575</v>
      </c>
    </row>
    <row r="62" spans="1:52" s="3" customFormat="1" ht="14.5">
      <c r="A62" s="37" t="s">
        <v>576</v>
      </c>
      <c r="B62" s="37" t="s">
        <v>577</v>
      </c>
      <c r="C62" s="37" t="s">
        <v>391</v>
      </c>
      <c r="D62" s="37" t="s">
        <v>391</v>
      </c>
      <c r="E62" s="37" t="s">
        <v>578</v>
      </c>
      <c r="F62" s="22"/>
      <c r="G62" s="38" t="s">
        <v>377</v>
      </c>
      <c r="H62" s="38" t="s">
        <v>377</v>
      </c>
      <c r="I62" s="38" t="s">
        <v>377</v>
      </c>
      <c r="J62" s="38" t="s">
        <v>377</v>
      </c>
      <c r="K62" s="39">
        <f t="shared" si="23"/>
        <v>0</v>
      </c>
      <c r="L62" s="38">
        <v>1E-3</v>
      </c>
      <c r="M62" s="38">
        <v>0</v>
      </c>
      <c r="N62" s="38">
        <v>8.8999999999999996E-2</v>
      </c>
      <c r="O62" s="38">
        <v>0</v>
      </c>
      <c r="P62" s="39">
        <f t="shared" si="24"/>
        <v>0.09</v>
      </c>
      <c r="Q62" s="38" t="s">
        <v>377</v>
      </c>
      <c r="R62" s="38" t="s">
        <v>377</v>
      </c>
      <c r="S62" s="38" t="s">
        <v>377</v>
      </c>
      <c r="T62" s="38" t="s">
        <v>377</v>
      </c>
      <c r="U62" s="39">
        <f t="shared" si="25"/>
        <v>0</v>
      </c>
      <c r="V62" s="40">
        <v>1.8249999999999999E-2</v>
      </c>
      <c r="W62" s="40">
        <f>V62*0.95</f>
        <v>1.7337499999999999E-2</v>
      </c>
      <c r="X62" s="40">
        <v>0</v>
      </c>
      <c r="Y62" s="40">
        <v>0</v>
      </c>
      <c r="Z62" s="93">
        <v>0</v>
      </c>
      <c r="AA62" s="93">
        <v>1</v>
      </c>
      <c r="AB62" s="93">
        <v>0</v>
      </c>
      <c r="AC62" s="93">
        <v>0</v>
      </c>
      <c r="AD62" s="93">
        <v>0</v>
      </c>
      <c r="AE62" s="93">
        <v>0</v>
      </c>
      <c r="AF62" s="93">
        <v>0</v>
      </c>
      <c r="AG62" s="41">
        <v>0.67200000000000004</v>
      </c>
      <c r="AH62" s="41">
        <v>0.67200000000000004</v>
      </c>
      <c r="AI62" s="41">
        <v>0</v>
      </c>
      <c r="AJ62" s="41">
        <v>0</v>
      </c>
      <c r="AK62" s="41">
        <v>0</v>
      </c>
      <c r="AL62" s="41">
        <v>0</v>
      </c>
      <c r="AM62" s="41">
        <v>0</v>
      </c>
      <c r="AN62" s="41">
        <v>0.67200000000000004</v>
      </c>
      <c r="AO62" s="41">
        <v>0</v>
      </c>
      <c r="AP62" s="41">
        <v>0</v>
      </c>
      <c r="AQ62" s="41">
        <v>0</v>
      </c>
      <c r="AR62" s="41">
        <v>0</v>
      </c>
      <c r="AS62" s="41">
        <v>0</v>
      </c>
      <c r="AT62" s="41">
        <v>0</v>
      </c>
      <c r="AU62" s="41">
        <v>0</v>
      </c>
      <c r="AV62" s="41">
        <v>0</v>
      </c>
      <c r="AW62" s="41">
        <v>0</v>
      </c>
      <c r="AX62" s="41">
        <v>0</v>
      </c>
      <c r="AZ62" s="43" t="s">
        <v>579</v>
      </c>
    </row>
    <row r="63" spans="1:52" s="3" customFormat="1" ht="14.5">
      <c r="A63" s="37" t="s">
        <v>580</v>
      </c>
      <c r="B63" s="37" t="s">
        <v>581</v>
      </c>
      <c r="C63" s="37" t="s">
        <v>382</v>
      </c>
      <c r="D63" s="37" t="s">
        <v>382</v>
      </c>
      <c r="E63" s="37" t="s">
        <v>582</v>
      </c>
      <c r="F63" s="22"/>
      <c r="G63" s="38" t="s">
        <v>377</v>
      </c>
      <c r="H63" s="38" t="s">
        <v>377</v>
      </c>
      <c r="I63" s="38" t="s">
        <v>377</v>
      </c>
      <c r="J63" s="38" t="s">
        <v>377</v>
      </c>
      <c r="K63" s="39">
        <f t="shared" si="23"/>
        <v>0</v>
      </c>
      <c r="L63" s="38">
        <v>1.7000000000000001E-2</v>
      </c>
      <c r="M63" s="38">
        <v>0</v>
      </c>
      <c r="N63" s="38">
        <v>9.2999999999999999E-2</v>
      </c>
      <c r="O63" s="38">
        <v>0</v>
      </c>
      <c r="P63" s="39">
        <f t="shared" si="24"/>
        <v>0.11</v>
      </c>
      <c r="Q63" s="38" t="s">
        <v>377</v>
      </c>
      <c r="R63" s="38" t="s">
        <v>377</v>
      </c>
      <c r="S63" s="38" t="s">
        <v>377</v>
      </c>
      <c r="T63" s="38" t="s">
        <v>377</v>
      </c>
      <c r="U63" s="39">
        <f t="shared" si="25"/>
        <v>0</v>
      </c>
      <c r="V63" s="40">
        <v>1.97509</v>
      </c>
      <c r="W63" s="40">
        <f>V63*0.9</f>
        <v>1.7775810000000001</v>
      </c>
      <c r="X63" s="40">
        <v>0</v>
      </c>
      <c r="Y63" s="40">
        <v>0</v>
      </c>
      <c r="Z63" s="93">
        <v>0</v>
      </c>
      <c r="AA63" s="93">
        <v>17</v>
      </c>
      <c r="AB63" s="93">
        <v>0</v>
      </c>
      <c r="AC63" s="93">
        <v>0</v>
      </c>
      <c r="AD63" s="93">
        <v>0</v>
      </c>
      <c r="AE63" s="93">
        <v>0</v>
      </c>
      <c r="AF63" s="93">
        <v>0</v>
      </c>
      <c r="AG63" s="41">
        <v>0.47599999999999998</v>
      </c>
      <c r="AH63" s="41">
        <v>0.47599999999999998</v>
      </c>
      <c r="AI63" s="41">
        <v>0</v>
      </c>
      <c r="AJ63" s="41">
        <v>0</v>
      </c>
      <c r="AK63" s="41">
        <v>0</v>
      </c>
      <c r="AL63" s="41">
        <v>0</v>
      </c>
      <c r="AM63" s="41">
        <v>0</v>
      </c>
      <c r="AN63" s="41">
        <v>0.47599999999999998</v>
      </c>
      <c r="AO63" s="41">
        <v>0</v>
      </c>
      <c r="AP63" s="41">
        <v>0</v>
      </c>
      <c r="AQ63" s="41">
        <v>0</v>
      </c>
      <c r="AR63" s="41">
        <v>0</v>
      </c>
      <c r="AS63" s="41">
        <v>0</v>
      </c>
      <c r="AT63" s="41">
        <v>0</v>
      </c>
      <c r="AU63" s="41">
        <v>0</v>
      </c>
      <c r="AV63" s="41">
        <v>0</v>
      </c>
      <c r="AW63" s="41">
        <v>0</v>
      </c>
      <c r="AX63" s="41">
        <v>0</v>
      </c>
      <c r="AZ63" s="43" t="s">
        <v>583</v>
      </c>
    </row>
    <row r="64" spans="1:52" s="3" customFormat="1" ht="26">
      <c r="A64" s="37" t="s">
        <v>584</v>
      </c>
      <c r="B64" s="37" t="s">
        <v>585</v>
      </c>
      <c r="C64" s="37" t="s">
        <v>391</v>
      </c>
      <c r="D64" s="37" t="s">
        <v>391</v>
      </c>
      <c r="E64" s="37" t="s">
        <v>586</v>
      </c>
      <c r="F64" s="22"/>
      <c r="G64" s="38" t="s">
        <v>377</v>
      </c>
      <c r="H64" s="38" t="s">
        <v>377</v>
      </c>
      <c r="I64" s="38" t="s">
        <v>377</v>
      </c>
      <c r="J64" s="38" t="s">
        <v>377</v>
      </c>
      <c r="K64" s="39">
        <f t="shared" si="23"/>
        <v>0</v>
      </c>
      <c r="L64" s="38">
        <v>6.0000000000000001E-3</v>
      </c>
      <c r="M64" s="38">
        <v>0</v>
      </c>
      <c r="N64" s="38">
        <v>0.83399999999999996</v>
      </c>
      <c r="O64" s="38">
        <v>0</v>
      </c>
      <c r="P64" s="39">
        <f t="shared" si="24"/>
        <v>0.84</v>
      </c>
      <c r="Q64" s="38" t="s">
        <v>377</v>
      </c>
      <c r="R64" s="38" t="s">
        <v>377</v>
      </c>
      <c r="S64" s="38" t="s">
        <v>377</v>
      </c>
      <c r="T64" s="38" t="s">
        <v>377</v>
      </c>
      <c r="U64" s="39">
        <f t="shared" si="25"/>
        <v>0</v>
      </c>
      <c r="V64" s="40">
        <v>0.1095</v>
      </c>
      <c r="W64" s="40">
        <f>V64*0.95</f>
        <v>0.10402499999999999</v>
      </c>
      <c r="X64" s="40">
        <v>0</v>
      </c>
      <c r="Y64" s="40">
        <v>0</v>
      </c>
      <c r="Z64" s="93">
        <v>0</v>
      </c>
      <c r="AA64" s="93">
        <v>6</v>
      </c>
      <c r="AB64" s="93">
        <v>0</v>
      </c>
      <c r="AC64" s="93">
        <v>0</v>
      </c>
      <c r="AD64" s="93">
        <v>0</v>
      </c>
      <c r="AE64" s="93">
        <v>0</v>
      </c>
      <c r="AF64" s="93">
        <v>0</v>
      </c>
      <c r="AG64" s="41">
        <v>1.02</v>
      </c>
      <c r="AH64" s="41">
        <v>1.02</v>
      </c>
      <c r="AI64" s="41">
        <v>0</v>
      </c>
      <c r="AJ64" s="41">
        <v>0</v>
      </c>
      <c r="AK64" s="41">
        <v>0</v>
      </c>
      <c r="AL64" s="41">
        <v>0</v>
      </c>
      <c r="AM64" s="41">
        <v>0</v>
      </c>
      <c r="AN64" s="41">
        <v>1.02</v>
      </c>
      <c r="AO64" s="41">
        <v>0</v>
      </c>
      <c r="AP64" s="41">
        <v>0</v>
      </c>
      <c r="AQ64" s="41">
        <v>0</v>
      </c>
      <c r="AR64" s="41">
        <v>0</v>
      </c>
      <c r="AS64" s="41">
        <v>0</v>
      </c>
      <c r="AT64" s="41">
        <v>0</v>
      </c>
      <c r="AU64" s="41">
        <v>0</v>
      </c>
      <c r="AV64" s="41">
        <v>0</v>
      </c>
      <c r="AW64" s="41">
        <v>0</v>
      </c>
      <c r="AX64" s="41">
        <v>0</v>
      </c>
      <c r="AZ64" s="43" t="s">
        <v>587</v>
      </c>
    </row>
    <row r="65" spans="1:52" s="3" customFormat="1" ht="14.5">
      <c r="A65" s="37" t="s">
        <v>588</v>
      </c>
      <c r="B65" s="37" t="s">
        <v>589</v>
      </c>
      <c r="C65" s="37" t="s">
        <v>376</v>
      </c>
      <c r="D65" s="37" t="s">
        <v>377</v>
      </c>
      <c r="E65" s="37" t="s">
        <v>590</v>
      </c>
      <c r="F65" s="22"/>
      <c r="G65" s="38">
        <v>3.0000000000000001E-3</v>
      </c>
      <c r="H65" s="38">
        <v>0</v>
      </c>
      <c r="I65" s="38">
        <v>7.9000000000000001E-2</v>
      </c>
      <c r="J65" s="38">
        <v>0</v>
      </c>
      <c r="K65" s="39">
        <f t="shared" si="3"/>
        <v>8.2000000000000003E-2</v>
      </c>
      <c r="L65" s="38" t="s">
        <v>377</v>
      </c>
      <c r="M65" s="38" t="s">
        <v>377</v>
      </c>
      <c r="N65" s="38" t="s">
        <v>377</v>
      </c>
      <c r="O65" s="38" t="s">
        <v>377</v>
      </c>
      <c r="P65" s="39">
        <f t="shared" si="4"/>
        <v>0</v>
      </c>
      <c r="Q65" s="38" t="s">
        <v>377</v>
      </c>
      <c r="R65" s="38" t="s">
        <v>377</v>
      </c>
      <c r="S65" s="38" t="s">
        <v>377</v>
      </c>
      <c r="T65" s="38" t="s">
        <v>377</v>
      </c>
      <c r="U65" s="39">
        <f t="shared" si="5"/>
        <v>0</v>
      </c>
      <c r="V65" s="40">
        <v>5.4730000000000001E-2</v>
      </c>
      <c r="W65" s="40">
        <v>0</v>
      </c>
      <c r="X65" s="40">
        <v>0</v>
      </c>
      <c r="Y65" s="40">
        <v>0</v>
      </c>
      <c r="Z65" s="93">
        <v>0</v>
      </c>
      <c r="AA65" s="93">
        <v>3</v>
      </c>
      <c r="AB65" s="93">
        <v>0</v>
      </c>
      <c r="AC65" s="93">
        <v>0</v>
      </c>
      <c r="AD65" s="93">
        <v>0</v>
      </c>
      <c r="AE65" s="93">
        <v>0</v>
      </c>
      <c r="AF65" s="93">
        <v>0</v>
      </c>
      <c r="AG65" s="41">
        <v>0.39100000000000001</v>
      </c>
      <c r="AH65" s="41">
        <v>0.39100000000000001</v>
      </c>
      <c r="AI65" s="41">
        <v>0</v>
      </c>
      <c r="AJ65" s="41">
        <v>0</v>
      </c>
      <c r="AK65" s="41">
        <v>0</v>
      </c>
      <c r="AL65" s="41">
        <v>0</v>
      </c>
      <c r="AM65" s="41">
        <v>0</v>
      </c>
      <c r="AN65" s="41">
        <v>0.39100000000000001</v>
      </c>
      <c r="AO65" s="41">
        <v>0</v>
      </c>
      <c r="AP65" s="41">
        <v>0</v>
      </c>
      <c r="AQ65" s="41">
        <v>0</v>
      </c>
      <c r="AR65" s="41">
        <v>0</v>
      </c>
      <c r="AS65" s="41">
        <v>0</v>
      </c>
      <c r="AT65" s="41">
        <v>0</v>
      </c>
      <c r="AU65" s="41">
        <v>0</v>
      </c>
      <c r="AV65" s="41">
        <v>0</v>
      </c>
      <c r="AW65" s="41">
        <v>0</v>
      </c>
      <c r="AX65" s="41">
        <v>0</v>
      </c>
      <c r="AZ65" s="43" t="s">
        <v>591</v>
      </c>
    </row>
    <row r="66" spans="1:52" s="3" customFormat="1" ht="14.5">
      <c r="A66" s="37" t="s">
        <v>592</v>
      </c>
      <c r="B66" s="37" t="s">
        <v>593</v>
      </c>
      <c r="C66" s="37" t="s">
        <v>405</v>
      </c>
      <c r="D66" s="37" t="s">
        <v>405</v>
      </c>
      <c r="E66" s="37" t="s">
        <v>594</v>
      </c>
      <c r="F66" s="22"/>
      <c r="G66" s="38" t="s">
        <v>377</v>
      </c>
      <c r="H66" s="38" t="s">
        <v>377</v>
      </c>
      <c r="I66" s="38" t="s">
        <v>377</v>
      </c>
      <c r="J66" s="38" t="s">
        <v>377</v>
      </c>
      <c r="K66" s="39">
        <f t="shared" ref="K66:K71" si="26">SUM(G66:J66)</f>
        <v>0</v>
      </c>
      <c r="L66" s="38">
        <v>4.9000000000000002E-2</v>
      </c>
      <c r="M66" s="38">
        <v>0</v>
      </c>
      <c r="N66" s="38">
        <v>0.192</v>
      </c>
      <c r="O66" s="38">
        <v>0</v>
      </c>
      <c r="P66" s="39">
        <f t="shared" ref="P66:P71" si="27">SUM(L66:O66)</f>
        <v>0.24099999999999999</v>
      </c>
      <c r="Q66" s="38" t="s">
        <v>377</v>
      </c>
      <c r="R66" s="38" t="s">
        <v>377</v>
      </c>
      <c r="S66" s="38" t="s">
        <v>377</v>
      </c>
      <c r="T66" s="38" t="s">
        <v>377</v>
      </c>
      <c r="U66" s="39">
        <f t="shared" ref="U66:U71" si="28">SUM(Q66:T66)</f>
        <v>0</v>
      </c>
      <c r="V66" s="40">
        <v>3.6959900000000001</v>
      </c>
      <c r="W66" s="40">
        <f>V66*0.95</f>
        <v>3.5111905000000001</v>
      </c>
      <c r="X66" s="40">
        <v>0</v>
      </c>
      <c r="Y66" s="40">
        <f>X66*0.95</f>
        <v>0</v>
      </c>
      <c r="Z66" s="93">
        <v>0</v>
      </c>
      <c r="AA66" s="93">
        <v>49</v>
      </c>
      <c r="AB66" s="93">
        <v>0</v>
      </c>
      <c r="AC66" s="93">
        <v>0</v>
      </c>
      <c r="AD66" s="93">
        <v>0</v>
      </c>
      <c r="AE66" s="93">
        <v>0</v>
      </c>
      <c r="AF66" s="93">
        <v>0</v>
      </c>
      <c r="AG66" s="41">
        <v>2.0369999999999999</v>
      </c>
      <c r="AH66" s="41">
        <v>2.0369999999999999</v>
      </c>
      <c r="AI66" s="41">
        <v>0</v>
      </c>
      <c r="AJ66" s="41">
        <v>0</v>
      </c>
      <c r="AK66" s="41">
        <v>0</v>
      </c>
      <c r="AL66" s="41">
        <v>0</v>
      </c>
      <c r="AM66" s="41">
        <v>0</v>
      </c>
      <c r="AN66" s="41">
        <v>2.0369999999999999</v>
      </c>
      <c r="AO66" s="41">
        <v>0</v>
      </c>
      <c r="AP66" s="41">
        <v>0</v>
      </c>
      <c r="AQ66" s="41">
        <v>0</v>
      </c>
      <c r="AR66" s="41">
        <v>0</v>
      </c>
      <c r="AS66" s="41">
        <v>0</v>
      </c>
      <c r="AT66" s="41">
        <v>0</v>
      </c>
      <c r="AU66" s="41">
        <v>0</v>
      </c>
      <c r="AV66" s="41">
        <v>0</v>
      </c>
      <c r="AW66" s="41">
        <v>0</v>
      </c>
      <c r="AX66" s="41">
        <v>0</v>
      </c>
      <c r="AZ66" s="43" t="s">
        <v>595</v>
      </c>
    </row>
    <row r="67" spans="1:52" s="3" customFormat="1" ht="14.5">
      <c r="A67" s="37" t="s">
        <v>596</v>
      </c>
      <c r="B67" s="37" t="s">
        <v>597</v>
      </c>
      <c r="C67" s="37" t="s">
        <v>376</v>
      </c>
      <c r="D67" s="37" t="s">
        <v>376</v>
      </c>
      <c r="E67" s="37" t="s">
        <v>598</v>
      </c>
      <c r="F67" s="22"/>
      <c r="G67" s="38" t="s">
        <v>377</v>
      </c>
      <c r="H67" s="38" t="s">
        <v>377</v>
      </c>
      <c r="I67" s="38" t="s">
        <v>377</v>
      </c>
      <c r="J67" s="38" t="s">
        <v>377</v>
      </c>
      <c r="K67" s="39">
        <f t="shared" si="26"/>
        <v>0</v>
      </c>
      <c r="L67" s="38">
        <v>4.0000000000000001E-3</v>
      </c>
      <c r="M67" s="38">
        <v>0</v>
      </c>
      <c r="N67" s="38">
        <v>6.2E-2</v>
      </c>
      <c r="O67" s="38">
        <v>0</v>
      </c>
      <c r="P67" s="39">
        <f t="shared" si="27"/>
        <v>6.6000000000000003E-2</v>
      </c>
      <c r="Q67" s="38" t="s">
        <v>377</v>
      </c>
      <c r="R67" s="38" t="s">
        <v>377</v>
      </c>
      <c r="S67" s="38" t="s">
        <v>377</v>
      </c>
      <c r="T67" s="38" t="s">
        <v>377</v>
      </c>
      <c r="U67" s="39">
        <f t="shared" si="28"/>
        <v>0</v>
      </c>
      <c r="V67" s="40">
        <v>7.2999999999999995E-2</v>
      </c>
      <c r="W67" s="40">
        <f t="shared" ref="W67:W70" si="29">V67*0.95</f>
        <v>6.9349999999999995E-2</v>
      </c>
      <c r="X67" s="40">
        <v>0</v>
      </c>
      <c r="Y67" s="40">
        <f t="shared" ref="Y67:Y70" si="30">X67*0.95</f>
        <v>0</v>
      </c>
      <c r="Z67" s="93">
        <v>0</v>
      </c>
      <c r="AA67" s="93">
        <v>4</v>
      </c>
      <c r="AB67" s="93">
        <v>0</v>
      </c>
      <c r="AC67" s="93">
        <v>0</v>
      </c>
      <c r="AD67" s="93">
        <v>0</v>
      </c>
      <c r="AE67" s="93">
        <v>0</v>
      </c>
      <c r="AF67" s="93">
        <v>0</v>
      </c>
      <c r="AG67" s="41">
        <v>0.314</v>
      </c>
      <c r="AH67" s="41">
        <v>0.314</v>
      </c>
      <c r="AI67" s="41">
        <v>0</v>
      </c>
      <c r="AJ67" s="41">
        <v>0</v>
      </c>
      <c r="AK67" s="41">
        <v>0</v>
      </c>
      <c r="AL67" s="41">
        <v>0</v>
      </c>
      <c r="AM67" s="41">
        <v>0</v>
      </c>
      <c r="AN67" s="41">
        <v>0.314</v>
      </c>
      <c r="AO67" s="41">
        <v>0</v>
      </c>
      <c r="AP67" s="41">
        <v>0</v>
      </c>
      <c r="AQ67" s="41">
        <v>0</v>
      </c>
      <c r="AR67" s="41">
        <v>0</v>
      </c>
      <c r="AS67" s="41">
        <v>0</v>
      </c>
      <c r="AT67" s="41">
        <v>0</v>
      </c>
      <c r="AU67" s="41">
        <v>0</v>
      </c>
      <c r="AV67" s="41">
        <v>0</v>
      </c>
      <c r="AW67" s="41">
        <v>0</v>
      </c>
      <c r="AX67" s="41">
        <v>0</v>
      </c>
      <c r="AZ67" s="43" t="s">
        <v>599</v>
      </c>
    </row>
    <row r="68" spans="1:52" s="3" customFormat="1" ht="14.5">
      <c r="A68" s="37" t="s">
        <v>600</v>
      </c>
      <c r="B68" s="37" t="s">
        <v>601</v>
      </c>
      <c r="C68" s="37" t="s">
        <v>376</v>
      </c>
      <c r="D68" s="37" t="s">
        <v>376</v>
      </c>
      <c r="E68" s="37" t="s">
        <v>602</v>
      </c>
      <c r="F68" s="22"/>
      <c r="G68" s="38" t="s">
        <v>377</v>
      </c>
      <c r="H68" s="38" t="s">
        <v>377</v>
      </c>
      <c r="I68" s="38" t="s">
        <v>377</v>
      </c>
      <c r="J68" s="38" t="s">
        <v>377</v>
      </c>
      <c r="K68" s="39">
        <f t="shared" si="26"/>
        <v>0</v>
      </c>
      <c r="L68" s="38">
        <v>6.0000000000000001E-3</v>
      </c>
      <c r="M68" s="38">
        <v>0</v>
      </c>
      <c r="N68" s="38">
        <v>0.124</v>
      </c>
      <c r="O68" s="38">
        <v>0</v>
      </c>
      <c r="P68" s="39">
        <f t="shared" si="27"/>
        <v>0.13</v>
      </c>
      <c r="Q68" s="38" t="s">
        <v>377</v>
      </c>
      <c r="R68" s="38" t="s">
        <v>377</v>
      </c>
      <c r="S68" s="38" t="s">
        <v>377</v>
      </c>
      <c r="T68" s="38" t="s">
        <v>377</v>
      </c>
      <c r="U68" s="39">
        <f t="shared" si="28"/>
        <v>0</v>
      </c>
      <c r="V68" s="40">
        <v>0.1095</v>
      </c>
      <c r="W68" s="40">
        <f t="shared" si="29"/>
        <v>0.10402499999999999</v>
      </c>
      <c r="X68" s="40">
        <v>0</v>
      </c>
      <c r="Y68" s="40">
        <f t="shared" si="30"/>
        <v>0</v>
      </c>
      <c r="Z68" s="93">
        <v>0</v>
      </c>
      <c r="AA68" s="93">
        <v>6</v>
      </c>
      <c r="AB68" s="93">
        <v>0</v>
      </c>
      <c r="AC68" s="93">
        <v>0</v>
      </c>
      <c r="AD68" s="93">
        <v>0</v>
      </c>
      <c r="AE68" s="93">
        <v>0</v>
      </c>
      <c r="AF68" s="93">
        <v>0</v>
      </c>
      <c r="AG68" s="41">
        <v>0.47499999999999998</v>
      </c>
      <c r="AH68" s="41">
        <v>0.47499999999999998</v>
      </c>
      <c r="AI68" s="41">
        <v>0</v>
      </c>
      <c r="AJ68" s="41">
        <v>0</v>
      </c>
      <c r="AK68" s="41">
        <v>0</v>
      </c>
      <c r="AL68" s="41">
        <v>0</v>
      </c>
      <c r="AM68" s="41">
        <v>0</v>
      </c>
      <c r="AN68" s="41">
        <v>0.47499999999999998</v>
      </c>
      <c r="AO68" s="41">
        <v>0</v>
      </c>
      <c r="AP68" s="41">
        <v>0</v>
      </c>
      <c r="AQ68" s="41">
        <v>0</v>
      </c>
      <c r="AR68" s="41">
        <v>0</v>
      </c>
      <c r="AS68" s="41">
        <v>0</v>
      </c>
      <c r="AT68" s="41">
        <v>0</v>
      </c>
      <c r="AU68" s="41">
        <v>0</v>
      </c>
      <c r="AV68" s="41">
        <v>0</v>
      </c>
      <c r="AW68" s="41">
        <v>0</v>
      </c>
      <c r="AX68" s="41">
        <v>0</v>
      </c>
      <c r="AZ68" s="43" t="s">
        <v>603</v>
      </c>
    </row>
    <row r="69" spans="1:52" s="3" customFormat="1" ht="14.5">
      <c r="A69" s="37" t="s">
        <v>604</v>
      </c>
      <c r="B69" s="37" t="s">
        <v>605</v>
      </c>
      <c r="C69" s="37" t="s">
        <v>376</v>
      </c>
      <c r="D69" s="37" t="s">
        <v>376</v>
      </c>
      <c r="E69" s="37" t="s">
        <v>606</v>
      </c>
      <c r="F69" s="22"/>
      <c r="G69" s="38" t="s">
        <v>377</v>
      </c>
      <c r="H69" s="38" t="s">
        <v>377</v>
      </c>
      <c r="I69" s="38" t="s">
        <v>377</v>
      </c>
      <c r="J69" s="38" t="s">
        <v>377</v>
      </c>
      <c r="K69" s="39">
        <f t="shared" si="26"/>
        <v>0</v>
      </c>
      <c r="L69" s="38">
        <v>1E-3</v>
      </c>
      <c r="M69" s="38">
        <v>0</v>
      </c>
      <c r="N69" s="38">
        <v>7.3999999999999996E-2</v>
      </c>
      <c r="O69" s="38">
        <v>0</v>
      </c>
      <c r="P69" s="39">
        <f t="shared" si="27"/>
        <v>7.4999999999999997E-2</v>
      </c>
      <c r="Q69" s="38" t="s">
        <v>377</v>
      </c>
      <c r="R69" s="38" t="s">
        <v>377</v>
      </c>
      <c r="S69" s="38" t="s">
        <v>377</v>
      </c>
      <c r="T69" s="38" t="s">
        <v>377</v>
      </c>
      <c r="U69" s="39">
        <f t="shared" si="28"/>
        <v>0</v>
      </c>
      <c r="V69" s="40">
        <v>1.8249999999999999E-2</v>
      </c>
      <c r="W69" s="40">
        <f t="shared" si="29"/>
        <v>1.7337499999999999E-2</v>
      </c>
      <c r="X69" s="40">
        <v>0</v>
      </c>
      <c r="Y69" s="40">
        <f t="shared" si="30"/>
        <v>0</v>
      </c>
      <c r="Z69" s="93">
        <v>0</v>
      </c>
      <c r="AA69" s="93">
        <v>1</v>
      </c>
      <c r="AB69" s="93">
        <v>0</v>
      </c>
      <c r="AC69" s="93">
        <v>0</v>
      </c>
      <c r="AD69" s="93">
        <v>0</v>
      </c>
      <c r="AE69" s="93">
        <v>0</v>
      </c>
      <c r="AF69" s="93">
        <v>0</v>
      </c>
      <c r="AG69" s="41">
        <v>0.64300000000000002</v>
      </c>
      <c r="AH69" s="41">
        <v>0.64300000000000002</v>
      </c>
      <c r="AI69" s="41">
        <v>0</v>
      </c>
      <c r="AJ69" s="41">
        <v>0</v>
      </c>
      <c r="AK69" s="41">
        <v>0</v>
      </c>
      <c r="AL69" s="41">
        <v>0</v>
      </c>
      <c r="AM69" s="41">
        <v>0</v>
      </c>
      <c r="AN69" s="41">
        <v>0.64300000000000002</v>
      </c>
      <c r="AO69" s="41">
        <v>0</v>
      </c>
      <c r="AP69" s="41">
        <v>0</v>
      </c>
      <c r="AQ69" s="41">
        <v>0</v>
      </c>
      <c r="AR69" s="41">
        <v>0</v>
      </c>
      <c r="AS69" s="41">
        <v>0</v>
      </c>
      <c r="AT69" s="41">
        <v>0</v>
      </c>
      <c r="AU69" s="41">
        <v>0</v>
      </c>
      <c r="AV69" s="41">
        <v>0</v>
      </c>
      <c r="AW69" s="41">
        <v>0</v>
      </c>
      <c r="AX69" s="41">
        <v>0</v>
      </c>
      <c r="AZ69" s="43" t="s">
        <v>607</v>
      </c>
    </row>
    <row r="70" spans="1:52" s="3" customFormat="1" ht="14.5">
      <c r="A70" s="37" t="s">
        <v>608</v>
      </c>
      <c r="B70" s="37" t="s">
        <v>609</v>
      </c>
      <c r="C70" s="37" t="s">
        <v>376</v>
      </c>
      <c r="D70" s="37" t="s">
        <v>376</v>
      </c>
      <c r="E70" s="37" t="s">
        <v>610</v>
      </c>
      <c r="F70" s="22"/>
      <c r="G70" s="38" t="s">
        <v>377</v>
      </c>
      <c r="H70" s="38" t="s">
        <v>377</v>
      </c>
      <c r="I70" s="38" t="s">
        <v>377</v>
      </c>
      <c r="J70" s="38" t="s">
        <v>377</v>
      </c>
      <c r="K70" s="39">
        <f t="shared" si="26"/>
        <v>0</v>
      </c>
      <c r="L70" s="38">
        <v>1E-3</v>
      </c>
      <c r="M70" s="38">
        <v>0</v>
      </c>
      <c r="N70" s="38">
        <v>0.47599999999999998</v>
      </c>
      <c r="O70" s="38">
        <v>0</v>
      </c>
      <c r="P70" s="39">
        <f t="shared" si="27"/>
        <v>0.47699999999999998</v>
      </c>
      <c r="Q70" s="38" t="s">
        <v>377</v>
      </c>
      <c r="R70" s="38" t="s">
        <v>377</v>
      </c>
      <c r="S70" s="38" t="s">
        <v>377</v>
      </c>
      <c r="T70" s="38" t="s">
        <v>377</v>
      </c>
      <c r="U70" s="39">
        <f t="shared" si="28"/>
        <v>0</v>
      </c>
      <c r="V70" s="40">
        <v>1.8249999999999999E-2</v>
      </c>
      <c r="W70" s="40">
        <f t="shared" si="29"/>
        <v>1.7337499999999999E-2</v>
      </c>
      <c r="X70" s="40">
        <v>0</v>
      </c>
      <c r="Y70" s="40">
        <f t="shared" si="30"/>
        <v>0</v>
      </c>
      <c r="Z70" s="93">
        <v>0</v>
      </c>
      <c r="AA70" s="93">
        <v>1</v>
      </c>
      <c r="AB70" s="93">
        <v>0</v>
      </c>
      <c r="AC70" s="93">
        <v>0</v>
      </c>
      <c r="AD70" s="93">
        <v>0</v>
      </c>
      <c r="AE70" s="93">
        <v>0</v>
      </c>
      <c r="AF70" s="93">
        <v>0</v>
      </c>
      <c r="AG70" s="41">
        <v>1.6850000000000001</v>
      </c>
      <c r="AH70" s="41">
        <v>1.6850000000000001</v>
      </c>
      <c r="AI70" s="41">
        <v>0</v>
      </c>
      <c r="AJ70" s="41">
        <v>0</v>
      </c>
      <c r="AK70" s="41">
        <v>0</v>
      </c>
      <c r="AL70" s="41">
        <v>0</v>
      </c>
      <c r="AM70" s="41">
        <v>0</v>
      </c>
      <c r="AN70" s="41">
        <v>1.6850000000000001</v>
      </c>
      <c r="AO70" s="41">
        <v>0</v>
      </c>
      <c r="AP70" s="41">
        <v>0</v>
      </c>
      <c r="AQ70" s="41">
        <v>0</v>
      </c>
      <c r="AR70" s="41">
        <v>0</v>
      </c>
      <c r="AS70" s="41">
        <v>0</v>
      </c>
      <c r="AT70" s="41">
        <v>0</v>
      </c>
      <c r="AU70" s="41">
        <v>0</v>
      </c>
      <c r="AV70" s="41">
        <v>0</v>
      </c>
      <c r="AW70" s="41">
        <v>0</v>
      </c>
      <c r="AX70" s="41">
        <v>0</v>
      </c>
      <c r="AZ70" s="43" t="s">
        <v>611</v>
      </c>
    </row>
    <row r="71" spans="1:52" s="3" customFormat="1" ht="14.5">
      <c r="A71" s="37" t="s">
        <v>612</v>
      </c>
      <c r="B71" s="37" t="s">
        <v>613</v>
      </c>
      <c r="C71" s="37" t="s">
        <v>382</v>
      </c>
      <c r="D71" s="37" t="s">
        <v>382</v>
      </c>
      <c r="E71" s="37" t="s">
        <v>614</v>
      </c>
      <c r="F71" s="22"/>
      <c r="G71" s="38" t="s">
        <v>377</v>
      </c>
      <c r="H71" s="38" t="s">
        <v>377</v>
      </c>
      <c r="I71" s="38" t="s">
        <v>377</v>
      </c>
      <c r="J71" s="38" t="s">
        <v>377</v>
      </c>
      <c r="K71" s="39">
        <f t="shared" si="26"/>
        <v>0</v>
      </c>
      <c r="L71" s="38">
        <v>1E-3</v>
      </c>
      <c r="M71" s="38">
        <v>0</v>
      </c>
      <c r="N71" s="38">
        <v>9.0999999999999998E-2</v>
      </c>
      <c r="O71" s="38">
        <v>0</v>
      </c>
      <c r="P71" s="39">
        <f t="shared" si="27"/>
        <v>9.1999999999999998E-2</v>
      </c>
      <c r="Q71" s="38" t="s">
        <v>377</v>
      </c>
      <c r="R71" s="38" t="s">
        <v>377</v>
      </c>
      <c r="S71" s="38" t="s">
        <v>377</v>
      </c>
      <c r="T71" s="38" t="s">
        <v>377</v>
      </c>
      <c r="U71" s="39">
        <f t="shared" si="28"/>
        <v>0</v>
      </c>
      <c r="V71" s="40">
        <v>1.8249999999999999E-2</v>
      </c>
      <c r="W71" s="40">
        <f>V71*0.9</f>
        <v>1.6424999999999999E-2</v>
      </c>
      <c r="X71" s="40">
        <v>0</v>
      </c>
      <c r="Y71" s="40">
        <v>0</v>
      </c>
      <c r="Z71" s="93">
        <v>0</v>
      </c>
      <c r="AA71" s="93">
        <v>1</v>
      </c>
      <c r="AB71" s="93">
        <v>0</v>
      </c>
      <c r="AC71" s="93">
        <v>0</v>
      </c>
      <c r="AD71" s="93">
        <v>0</v>
      </c>
      <c r="AE71" s="93">
        <v>0</v>
      </c>
      <c r="AF71" s="93">
        <v>0</v>
      </c>
      <c r="AG71" s="41">
        <v>0.40500000000000003</v>
      </c>
      <c r="AH71" s="41">
        <v>0.40500000000000003</v>
      </c>
      <c r="AI71" s="41">
        <v>0</v>
      </c>
      <c r="AJ71" s="41">
        <v>0</v>
      </c>
      <c r="AK71" s="41">
        <v>0</v>
      </c>
      <c r="AL71" s="41">
        <v>0</v>
      </c>
      <c r="AM71" s="41">
        <v>0</v>
      </c>
      <c r="AN71" s="41">
        <v>0.40500000000000003</v>
      </c>
      <c r="AO71" s="41">
        <v>0</v>
      </c>
      <c r="AP71" s="41">
        <v>0</v>
      </c>
      <c r="AQ71" s="41">
        <v>0</v>
      </c>
      <c r="AR71" s="41">
        <v>0</v>
      </c>
      <c r="AS71" s="41">
        <v>0</v>
      </c>
      <c r="AT71" s="41">
        <v>0</v>
      </c>
      <c r="AU71" s="41">
        <v>0</v>
      </c>
      <c r="AV71" s="41">
        <v>0</v>
      </c>
      <c r="AW71" s="41">
        <v>0</v>
      </c>
      <c r="AX71" s="41">
        <v>0</v>
      </c>
      <c r="AZ71" s="43" t="s">
        <v>615</v>
      </c>
    </row>
    <row r="72" spans="1:52" s="3" customFormat="1" ht="14.5">
      <c r="A72" s="37" t="s">
        <v>616</v>
      </c>
      <c r="B72" s="37" t="s">
        <v>617</v>
      </c>
      <c r="C72" s="37" t="s">
        <v>415</v>
      </c>
      <c r="D72" s="37" t="s">
        <v>415</v>
      </c>
      <c r="E72" s="37" t="s">
        <v>618</v>
      </c>
      <c r="F72" s="22"/>
      <c r="G72" s="38" t="s">
        <v>377</v>
      </c>
      <c r="H72" s="38" t="s">
        <v>377</v>
      </c>
      <c r="I72" s="38" t="s">
        <v>377</v>
      </c>
      <c r="J72" s="38" t="s">
        <v>377</v>
      </c>
      <c r="K72" s="39">
        <f t="shared" si="3"/>
        <v>0</v>
      </c>
      <c r="L72" s="38">
        <v>1.2999999999999999E-2</v>
      </c>
      <c r="M72" s="38">
        <v>0</v>
      </c>
      <c r="N72" s="38">
        <v>0.122</v>
      </c>
      <c r="O72" s="38">
        <v>0</v>
      </c>
      <c r="P72" s="39">
        <f t="shared" si="4"/>
        <v>0.13500000000000001</v>
      </c>
      <c r="Q72" s="38" t="s">
        <v>377</v>
      </c>
      <c r="R72" s="38" t="s">
        <v>377</v>
      </c>
      <c r="S72" s="38" t="s">
        <v>377</v>
      </c>
      <c r="T72" s="38" t="s">
        <v>377</v>
      </c>
      <c r="U72" s="39">
        <f t="shared" si="5"/>
        <v>0</v>
      </c>
      <c r="V72" s="40">
        <v>1.99573</v>
      </c>
      <c r="W72" s="40">
        <f>V72</f>
        <v>1.99573</v>
      </c>
      <c r="X72" s="40">
        <v>0</v>
      </c>
      <c r="Y72" s="40">
        <v>0</v>
      </c>
      <c r="Z72" s="93">
        <v>0</v>
      </c>
      <c r="AA72" s="93">
        <v>13</v>
      </c>
      <c r="AB72" s="93">
        <v>0</v>
      </c>
      <c r="AC72" s="93">
        <v>0</v>
      </c>
      <c r="AD72" s="93">
        <v>0</v>
      </c>
      <c r="AE72" s="93">
        <v>0</v>
      </c>
      <c r="AF72" s="93">
        <v>0</v>
      </c>
      <c r="AG72" s="41">
        <v>0.66800000000000004</v>
      </c>
      <c r="AH72" s="41">
        <v>0.66800000000000004</v>
      </c>
      <c r="AI72" s="41">
        <v>0</v>
      </c>
      <c r="AJ72" s="41">
        <v>0</v>
      </c>
      <c r="AK72" s="41">
        <v>0</v>
      </c>
      <c r="AL72" s="41">
        <v>0</v>
      </c>
      <c r="AM72" s="41">
        <v>0</v>
      </c>
      <c r="AN72" s="41">
        <v>0.66800000000000004</v>
      </c>
      <c r="AO72" s="41">
        <v>0</v>
      </c>
      <c r="AP72" s="41">
        <v>0</v>
      </c>
      <c r="AQ72" s="41">
        <v>0</v>
      </c>
      <c r="AR72" s="41">
        <v>0</v>
      </c>
      <c r="AS72" s="41">
        <v>0</v>
      </c>
      <c r="AT72" s="41">
        <v>0</v>
      </c>
      <c r="AU72" s="41">
        <v>0</v>
      </c>
      <c r="AV72" s="41">
        <v>0</v>
      </c>
      <c r="AW72" s="41">
        <v>0</v>
      </c>
      <c r="AX72" s="41">
        <v>0</v>
      </c>
      <c r="AZ72" s="43" t="s">
        <v>619</v>
      </c>
    </row>
    <row r="73" spans="1:52" s="3" customFormat="1" ht="26">
      <c r="A73" s="37" t="s">
        <v>620</v>
      </c>
      <c r="B73" s="37" t="s">
        <v>621</v>
      </c>
      <c r="C73" s="37" t="s">
        <v>391</v>
      </c>
      <c r="D73" s="37" t="s">
        <v>391</v>
      </c>
      <c r="E73" s="37" t="s">
        <v>622</v>
      </c>
      <c r="F73" s="22"/>
      <c r="G73" s="38" t="s">
        <v>377</v>
      </c>
      <c r="H73" s="38" t="s">
        <v>377</v>
      </c>
      <c r="I73" s="38" t="s">
        <v>377</v>
      </c>
      <c r="J73" s="38" t="s">
        <v>377</v>
      </c>
      <c r="K73" s="39">
        <f t="shared" si="3"/>
        <v>0</v>
      </c>
      <c r="L73" s="38">
        <v>1.0999999999999999E-2</v>
      </c>
      <c r="M73" s="38">
        <v>0</v>
      </c>
      <c r="N73" s="38">
        <v>0.54900000000000004</v>
      </c>
      <c r="O73" s="38">
        <v>0</v>
      </c>
      <c r="P73" s="39">
        <f t="shared" si="4"/>
        <v>0.56000000000000005</v>
      </c>
      <c r="Q73" s="38" t="s">
        <v>377</v>
      </c>
      <c r="R73" s="38" t="s">
        <v>377</v>
      </c>
      <c r="S73" s="38" t="s">
        <v>377</v>
      </c>
      <c r="T73" s="38" t="s">
        <v>377</v>
      </c>
      <c r="U73" s="39">
        <f t="shared" si="5"/>
        <v>0</v>
      </c>
      <c r="V73" s="40">
        <v>1.0236400000000001</v>
      </c>
      <c r="W73" s="40">
        <f>V73*0.95</f>
        <v>0.97245800000000004</v>
      </c>
      <c r="X73" s="40">
        <v>0</v>
      </c>
      <c r="Y73" s="40">
        <v>0</v>
      </c>
      <c r="Z73" s="93">
        <v>0</v>
      </c>
      <c r="AA73" s="93">
        <v>11</v>
      </c>
      <c r="AB73" s="93">
        <v>0</v>
      </c>
      <c r="AC73" s="93">
        <v>0</v>
      </c>
      <c r="AD73" s="93">
        <v>0</v>
      </c>
      <c r="AE73" s="93">
        <v>0</v>
      </c>
      <c r="AF73" s="93">
        <v>0</v>
      </c>
      <c r="AG73" s="41">
        <v>0.185</v>
      </c>
      <c r="AH73" s="41">
        <v>0.185</v>
      </c>
      <c r="AI73" s="41">
        <v>0</v>
      </c>
      <c r="AJ73" s="41">
        <v>0</v>
      </c>
      <c r="AK73" s="41">
        <v>0</v>
      </c>
      <c r="AL73" s="41">
        <v>0</v>
      </c>
      <c r="AM73" s="41">
        <v>0</v>
      </c>
      <c r="AN73" s="41">
        <v>0.185</v>
      </c>
      <c r="AO73" s="41">
        <v>0</v>
      </c>
      <c r="AP73" s="41">
        <v>0</v>
      </c>
      <c r="AQ73" s="41">
        <v>0</v>
      </c>
      <c r="AR73" s="41">
        <v>0</v>
      </c>
      <c r="AS73" s="41">
        <v>0</v>
      </c>
      <c r="AT73" s="41">
        <v>0</v>
      </c>
      <c r="AU73" s="41">
        <v>0</v>
      </c>
      <c r="AV73" s="41">
        <v>0</v>
      </c>
      <c r="AW73" s="41">
        <v>0</v>
      </c>
      <c r="AX73" s="41">
        <v>0</v>
      </c>
      <c r="AZ73" s="43" t="s">
        <v>623</v>
      </c>
    </row>
    <row r="74" spans="1:52" s="3" customFormat="1" ht="14.5">
      <c r="A74" s="37" t="s">
        <v>624</v>
      </c>
      <c r="B74" s="37" t="s">
        <v>625</v>
      </c>
      <c r="C74" s="37" t="s">
        <v>376</v>
      </c>
      <c r="D74" s="37" t="s">
        <v>377</v>
      </c>
      <c r="E74" s="37" t="s">
        <v>626</v>
      </c>
      <c r="F74" s="22"/>
      <c r="G74" s="38">
        <v>1.0999999999999999E-2</v>
      </c>
      <c r="H74" s="38">
        <v>0</v>
      </c>
      <c r="I74" s="38">
        <v>5.1999999999999998E-2</v>
      </c>
      <c r="J74" s="38">
        <v>0</v>
      </c>
      <c r="K74" s="39">
        <f t="shared" si="3"/>
        <v>6.3E-2</v>
      </c>
      <c r="L74" s="38" t="s">
        <v>377</v>
      </c>
      <c r="M74" s="38" t="s">
        <v>377</v>
      </c>
      <c r="N74" s="38" t="s">
        <v>377</v>
      </c>
      <c r="O74" s="38" t="s">
        <v>377</v>
      </c>
      <c r="P74" s="39">
        <f t="shared" si="4"/>
        <v>0</v>
      </c>
      <c r="Q74" s="38" t="s">
        <v>377</v>
      </c>
      <c r="R74" s="38" t="s">
        <v>377</v>
      </c>
      <c r="S74" s="38" t="s">
        <v>377</v>
      </c>
      <c r="T74" s="38" t="s">
        <v>377</v>
      </c>
      <c r="U74" s="39">
        <f t="shared" si="5"/>
        <v>0</v>
      </c>
      <c r="V74" s="40">
        <v>1.31728</v>
      </c>
      <c r="W74" s="40">
        <v>0</v>
      </c>
      <c r="X74" s="40">
        <v>0</v>
      </c>
      <c r="Y74" s="40">
        <v>0</v>
      </c>
      <c r="Z74" s="93">
        <v>0</v>
      </c>
      <c r="AA74" s="93">
        <v>11</v>
      </c>
      <c r="AB74" s="93">
        <v>0</v>
      </c>
      <c r="AC74" s="93">
        <v>0</v>
      </c>
      <c r="AD74" s="93">
        <v>0</v>
      </c>
      <c r="AE74" s="93">
        <v>0</v>
      </c>
      <c r="AF74" s="93">
        <v>0</v>
      </c>
      <c r="AG74" s="41">
        <v>0.41299999999999998</v>
      </c>
      <c r="AH74" s="41">
        <v>0.41299999999999998</v>
      </c>
      <c r="AI74" s="41">
        <v>0</v>
      </c>
      <c r="AJ74" s="41">
        <v>0</v>
      </c>
      <c r="AK74" s="41">
        <v>0</v>
      </c>
      <c r="AL74" s="41">
        <v>0</v>
      </c>
      <c r="AM74" s="41">
        <v>0</v>
      </c>
      <c r="AN74" s="41">
        <v>0.41299999999999998</v>
      </c>
      <c r="AO74" s="41">
        <v>0</v>
      </c>
      <c r="AP74" s="41">
        <v>0</v>
      </c>
      <c r="AQ74" s="41">
        <v>0</v>
      </c>
      <c r="AR74" s="41">
        <v>0</v>
      </c>
      <c r="AS74" s="41">
        <v>0</v>
      </c>
      <c r="AT74" s="41">
        <v>0</v>
      </c>
      <c r="AU74" s="41">
        <v>0</v>
      </c>
      <c r="AV74" s="41">
        <v>0</v>
      </c>
      <c r="AW74" s="41">
        <v>0</v>
      </c>
      <c r="AX74" s="41">
        <v>0</v>
      </c>
      <c r="AZ74" s="43" t="s">
        <v>627</v>
      </c>
    </row>
    <row r="75" spans="1:52" s="3" customFormat="1" ht="14.5">
      <c r="A75" s="37" t="s">
        <v>628</v>
      </c>
      <c r="B75" s="37" t="s">
        <v>629</v>
      </c>
      <c r="C75" s="37" t="s">
        <v>391</v>
      </c>
      <c r="D75" s="37" t="s">
        <v>391</v>
      </c>
      <c r="E75" s="37" t="s">
        <v>630</v>
      </c>
      <c r="F75" s="22"/>
      <c r="G75" s="38" t="s">
        <v>377</v>
      </c>
      <c r="H75" s="38" t="s">
        <v>377</v>
      </c>
      <c r="I75" s="38" t="s">
        <v>377</v>
      </c>
      <c r="J75" s="38" t="s">
        <v>377</v>
      </c>
      <c r="K75" s="39">
        <f t="shared" si="3"/>
        <v>0</v>
      </c>
      <c r="L75" s="38">
        <v>1.6E-2</v>
      </c>
      <c r="M75" s="38">
        <v>0</v>
      </c>
      <c r="N75" s="38">
        <v>0.19800000000000001</v>
      </c>
      <c r="O75" s="38">
        <v>0</v>
      </c>
      <c r="P75" s="39">
        <f t="shared" si="4"/>
        <v>0.21400000000000002</v>
      </c>
      <c r="Q75" s="38" t="s">
        <v>377</v>
      </c>
      <c r="R75" s="38" t="s">
        <v>377</v>
      </c>
      <c r="S75" s="38" t="s">
        <v>377</v>
      </c>
      <c r="T75" s="38" t="s">
        <v>377</v>
      </c>
      <c r="U75" s="39">
        <f t="shared" si="5"/>
        <v>0</v>
      </c>
      <c r="V75" s="40">
        <v>1.28165</v>
      </c>
      <c r="W75" s="40">
        <f t="shared" ref="W75:W76" si="31">V75*0.95</f>
        <v>1.2175674999999999</v>
      </c>
      <c r="X75" s="40">
        <v>0</v>
      </c>
      <c r="Y75" s="40">
        <v>0</v>
      </c>
      <c r="Z75" s="93">
        <v>0</v>
      </c>
      <c r="AA75" s="93">
        <v>16</v>
      </c>
      <c r="AB75" s="93">
        <v>0</v>
      </c>
      <c r="AC75" s="93">
        <v>0</v>
      </c>
      <c r="AD75" s="93">
        <v>0</v>
      </c>
      <c r="AE75" s="93">
        <v>0</v>
      </c>
      <c r="AF75" s="93">
        <v>0</v>
      </c>
      <c r="AG75" s="41">
        <v>1.0409999999999999</v>
      </c>
      <c r="AH75" s="41">
        <v>1.0409999999999999</v>
      </c>
      <c r="AI75" s="41">
        <v>0</v>
      </c>
      <c r="AJ75" s="41">
        <v>0</v>
      </c>
      <c r="AK75" s="41">
        <v>0</v>
      </c>
      <c r="AL75" s="41">
        <v>0</v>
      </c>
      <c r="AM75" s="41">
        <v>0</v>
      </c>
      <c r="AN75" s="41">
        <v>1.0409999999999999</v>
      </c>
      <c r="AO75" s="41">
        <v>0</v>
      </c>
      <c r="AP75" s="41">
        <v>0</v>
      </c>
      <c r="AQ75" s="41">
        <v>0</v>
      </c>
      <c r="AR75" s="41">
        <v>0</v>
      </c>
      <c r="AS75" s="41">
        <v>0</v>
      </c>
      <c r="AT75" s="41">
        <v>0</v>
      </c>
      <c r="AU75" s="41">
        <v>0</v>
      </c>
      <c r="AV75" s="41">
        <v>0</v>
      </c>
      <c r="AW75" s="41">
        <v>0</v>
      </c>
      <c r="AX75" s="41">
        <v>0</v>
      </c>
      <c r="AZ75" s="43" t="s">
        <v>631</v>
      </c>
    </row>
    <row r="76" spans="1:52" s="3" customFormat="1" ht="14.5">
      <c r="A76" s="37" t="s">
        <v>632</v>
      </c>
      <c r="B76" s="37" t="s">
        <v>633</v>
      </c>
      <c r="C76" s="37" t="s">
        <v>391</v>
      </c>
      <c r="D76" s="37" t="s">
        <v>391</v>
      </c>
      <c r="E76" s="37" t="s">
        <v>634</v>
      </c>
      <c r="F76" s="22"/>
      <c r="G76" s="38" t="s">
        <v>377</v>
      </c>
      <c r="H76" s="38" t="s">
        <v>377</v>
      </c>
      <c r="I76" s="38" t="s">
        <v>377</v>
      </c>
      <c r="J76" s="38" t="s">
        <v>377</v>
      </c>
      <c r="K76" s="39">
        <f t="shared" si="0"/>
        <v>0</v>
      </c>
      <c r="L76" s="38">
        <v>4.0000000000000001E-3</v>
      </c>
      <c r="M76" s="38">
        <v>0</v>
      </c>
      <c r="N76" s="38">
        <v>0.34599999999999997</v>
      </c>
      <c r="O76" s="38">
        <v>0</v>
      </c>
      <c r="P76" s="39">
        <f t="shared" si="1"/>
        <v>0.35</v>
      </c>
      <c r="Q76" s="38" t="s">
        <v>377</v>
      </c>
      <c r="R76" s="38" t="s">
        <v>377</v>
      </c>
      <c r="S76" s="38" t="s">
        <v>377</v>
      </c>
      <c r="T76" s="38" t="s">
        <v>377</v>
      </c>
      <c r="U76" s="39">
        <f t="shared" si="2"/>
        <v>0</v>
      </c>
      <c r="V76" s="40">
        <v>1.3715200000000001</v>
      </c>
      <c r="W76" s="40">
        <f t="shared" si="31"/>
        <v>1.3029440000000001</v>
      </c>
      <c r="X76" s="40">
        <v>0</v>
      </c>
      <c r="Y76" s="40">
        <v>0</v>
      </c>
      <c r="Z76" s="93">
        <v>0</v>
      </c>
      <c r="AA76" s="93">
        <v>4</v>
      </c>
      <c r="AB76" s="93">
        <v>0</v>
      </c>
      <c r="AC76" s="93">
        <v>0</v>
      </c>
      <c r="AD76" s="93">
        <v>0</v>
      </c>
      <c r="AE76" s="93">
        <v>0</v>
      </c>
      <c r="AF76" s="93">
        <v>0</v>
      </c>
      <c r="AG76" s="41">
        <v>1.746</v>
      </c>
      <c r="AH76" s="41">
        <v>1.746</v>
      </c>
      <c r="AI76" s="41">
        <v>0</v>
      </c>
      <c r="AJ76" s="41">
        <v>0</v>
      </c>
      <c r="AK76" s="41">
        <v>0</v>
      </c>
      <c r="AL76" s="41">
        <v>0</v>
      </c>
      <c r="AM76" s="41">
        <v>0</v>
      </c>
      <c r="AN76" s="41">
        <v>1.746</v>
      </c>
      <c r="AO76" s="41">
        <v>0</v>
      </c>
      <c r="AP76" s="41">
        <v>0</v>
      </c>
      <c r="AQ76" s="41">
        <v>0</v>
      </c>
      <c r="AR76" s="41">
        <v>0</v>
      </c>
      <c r="AS76" s="41">
        <v>0</v>
      </c>
      <c r="AT76" s="41">
        <v>0</v>
      </c>
      <c r="AU76" s="41">
        <v>0</v>
      </c>
      <c r="AV76" s="41">
        <v>0</v>
      </c>
      <c r="AW76" s="41">
        <v>0</v>
      </c>
      <c r="AX76" s="41">
        <v>0</v>
      </c>
      <c r="AZ76" s="43" t="s">
        <v>635</v>
      </c>
    </row>
    <row r="77" spans="1:52" s="3" customFormat="1" ht="14.5">
      <c r="A77" s="37" t="s">
        <v>636</v>
      </c>
      <c r="B77" s="37" t="s">
        <v>637</v>
      </c>
      <c r="C77" s="37" t="s">
        <v>376</v>
      </c>
      <c r="D77" s="37" t="s">
        <v>376</v>
      </c>
      <c r="E77" s="37" t="s">
        <v>638</v>
      </c>
      <c r="F77" s="22"/>
      <c r="G77" s="38" t="s">
        <v>377</v>
      </c>
      <c r="H77" s="38" t="s">
        <v>377</v>
      </c>
      <c r="I77" s="38" t="s">
        <v>377</v>
      </c>
      <c r="J77" s="38" t="s">
        <v>377</v>
      </c>
      <c r="K77" s="39">
        <f t="shared" si="0"/>
        <v>0</v>
      </c>
      <c r="L77" s="38">
        <v>0</v>
      </c>
      <c r="M77" s="38">
        <v>0</v>
      </c>
      <c r="N77" s="38">
        <v>7.0999999999999994E-2</v>
      </c>
      <c r="O77" s="38">
        <v>0</v>
      </c>
      <c r="P77" s="39">
        <f t="shared" si="1"/>
        <v>7.0999999999999994E-2</v>
      </c>
      <c r="Q77" s="38" t="s">
        <v>377</v>
      </c>
      <c r="R77" s="38" t="s">
        <v>377</v>
      </c>
      <c r="S77" s="38" t="s">
        <v>377</v>
      </c>
      <c r="T77" s="38" t="s">
        <v>377</v>
      </c>
      <c r="U77" s="39">
        <f t="shared" si="2"/>
        <v>0</v>
      </c>
      <c r="V77" s="40">
        <v>0</v>
      </c>
      <c r="W77" s="40">
        <f>V77*0.95</f>
        <v>0</v>
      </c>
      <c r="X77" s="40">
        <v>0</v>
      </c>
      <c r="Y77" s="40">
        <f>X77*0.95</f>
        <v>0</v>
      </c>
      <c r="Z77" s="93">
        <v>0</v>
      </c>
      <c r="AA77" s="93">
        <v>0</v>
      </c>
      <c r="AB77" s="93">
        <v>0</v>
      </c>
      <c r="AC77" s="93">
        <v>0</v>
      </c>
      <c r="AD77" s="93">
        <v>0</v>
      </c>
      <c r="AE77" s="93">
        <v>0</v>
      </c>
      <c r="AF77" s="93">
        <v>0</v>
      </c>
      <c r="AG77" s="41">
        <v>0.68100000000000005</v>
      </c>
      <c r="AH77" s="41">
        <v>0.68100000000000005</v>
      </c>
      <c r="AI77" s="41">
        <v>0</v>
      </c>
      <c r="AJ77" s="41">
        <v>0</v>
      </c>
      <c r="AK77" s="41">
        <v>0</v>
      </c>
      <c r="AL77" s="41">
        <v>0</v>
      </c>
      <c r="AM77" s="41">
        <v>0</v>
      </c>
      <c r="AN77" s="41">
        <v>0.68100000000000005</v>
      </c>
      <c r="AO77" s="41">
        <v>0</v>
      </c>
      <c r="AP77" s="41">
        <v>0</v>
      </c>
      <c r="AQ77" s="41">
        <v>0</v>
      </c>
      <c r="AR77" s="41">
        <v>0</v>
      </c>
      <c r="AS77" s="41">
        <v>0</v>
      </c>
      <c r="AT77" s="41">
        <v>0</v>
      </c>
      <c r="AU77" s="41">
        <v>0</v>
      </c>
      <c r="AV77" s="41">
        <v>0</v>
      </c>
      <c r="AW77" s="41">
        <v>0</v>
      </c>
      <c r="AX77" s="41">
        <v>0</v>
      </c>
      <c r="AZ77" s="43" t="s">
        <v>639</v>
      </c>
    </row>
    <row r="78" spans="1:52" s="3" customFormat="1" ht="14.5">
      <c r="A78" s="37" t="s">
        <v>640</v>
      </c>
      <c r="B78" s="37" t="s">
        <v>641</v>
      </c>
      <c r="C78" s="37" t="s">
        <v>391</v>
      </c>
      <c r="D78" s="37" t="s">
        <v>391</v>
      </c>
      <c r="E78" s="37" t="s">
        <v>642</v>
      </c>
      <c r="F78" s="22"/>
      <c r="G78" s="38" t="s">
        <v>377</v>
      </c>
      <c r="H78" s="38" t="s">
        <v>377</v>
      </c>
      <c r="I78" s="38" t="s">
        <v>377</v>
      </c>
      <c r="J78" s="38" t="s">
        <v>377</v>
      </c>
      <c r="K78" s="39">
        <f t="shared" si="0"/>
        <v>0</v>
      </c>
      <c r="L78" s="38">
        <v>1E-3</v>
      </c>
      <c r="M78" s="38">
        <v>0</v>
      </c>
      <c r="N78" s="38">
        <v>0.26100000000000001</v>
      </c>
      <c r="O78" s="38">
        <v>0</v>
      </c>
      <c r="P78" s="39">
        <f t="shared" si="1"/>
        <v>0.26200000000000001</v>
      </c>
      <c r="Q78" s="38" t="s">
        <v>377</v>
      </c>
      <c r="R78" s="38" t="s">
        <v>377</v>
      </c>
      <c r="S78" s="38" t="s">
        <v>377</v>
      </c>
      <c r="T78" s="38" t="s">
        <v>377</v>
      </c>
      <c r="U78" s="39">
        <f t="shared" si="2"/>
        <v>0</v>
      </c>
      <c r="V78" s="40">
        <v>1.8249999999999999E-2</v>
      </c>
      <c r="W78" s="40">
        <f t="shared" ref="W78:W81" si="32">V78*0.95</f>
        <v>1.7337499999999999E-2</v>
      </c>
      <c r="X78" s="40">
        <v>0</v>
      </c>
      <c r="Y78" s="40">
        <v>0</v>
      </c>
      <c r="Z78" s="93">
        <v>0</v>
      </c>
      <c r="AA78" s="93">
        <v>1</v>
      </c>
      <c r="AB78" s="93">
        <v>0</v>
      </c>
      <c r="AC78" s="93">
        <v>0</v>
      </c>
      <c r="AD78" s="93">
        <v>0</v>
      </c>
      <c r="AE78" s="93">
        <v>0</v>
      </c>
      <c r="AF78" s="93">
        <v>0</v>
      </c>
      <c r="AG78" s="41">
        <v>0</v>
      </c>
      <c r="AH78" s="41">
        <v>0</v>
      </c>
      <c r="AI78" s="41">
        <v>0</v>
      </c>
      <c r="AJ78" s="41">
        <v>0</v>
      </c>
      <c r="AK78" s="41">
        <v>0</v>
      </c>
      <c r="AL78" s="41">
        <v>0</v>
      </c>
      <c r="AM78" s="41">
        <v>0</v>
      </c>
      <c r="AN78" s="41">
        <v>0</v>
      </c>
      <c r="AO78" s="41">
        <v>0</v>
      </c>
      <c r="AP78" s="41">
        <v>0</v>
      </c>
      <c r="AQ78" s="41">
        <v>0</v>
      </c>
      <c r="AR78" s="41">
        <v>0</v>
      </c>
      <c r="AS78" s="41">
        <v>0</v>
      </c>
      <c r="AT78" s="41">
        <v>0</v>
      </c>
      <c r="AU78" s="41">
        <v>0</v>
      </c>
      <c r="AV78" s="41">
        <v>0</v>
      </c>
      <c r="AW78" s="41">
        <v>0</v>
      </c>
      <c r="AX78" s="41">
        <v>0</v>
      </c>
      <c r="AZ78" s="43" t="s">
        <v>643</v>
      </c>
    </row>
    <row r="79" spans="1:52" s="3" customFormat="1" ht="26">
      <c r="A79" s="37" t="s">
        <v>644</v>
      </c>
      <c r="B79" s="37" t="s">
        <v>645</v>
      </c>
      <c r="C79" s="37" t="s">
        <v>391</v>
      </c>
      <c r="D79" s="37" t="s">
        <v>391</v>
      </c>
      <c r="E79" s="37" t="s">
        <v>646</v>
      </c>
      <c r="F79" s="22"/>
      <c r="G79" s="38" t="s">
        <v>377</v>
      </c>
      <c r="H79" s="38" t="s">
        <v>377</v>
      </c>
      <c r="I79" s="38" t="s">
        <v>377</v>
      </c>
      <c r="J79" s="38" t="s">
        <v>377</v>
      </c>
      <c r="K79" s="39">
        <f t="shared" si="0"/>
        <v>0</v>
      </c>
      <c r="L79" s="38">
        <v>0</v>
      </c>
      <c r="M79" s="38">
        <v>0</v>
      </c>
      <c r="N79" s="38">
        <v>2.7730000000000001</v>
      </c>
      <c r="O79" s="38">
        <v>8.0000000000000002E-3</v>
      </c>
      <c r="P79" s="39">
        <f t="shared" si="1"/>
        <v>2.7810000000000001</v>
      </c>
      <c r="Q79" s="38" t="s">
        <v>377</v>
      </c>
      <c r="R79" s="38" t="s">
        <v>377</v>
      </c>
      <c r="S79" s="38" t="s">
        <v>377</v>
      </c>
      <c r="T79" s="38" t="s">
        <v>377</v>
      </c>
      <c r="U79" s="39">
        <f t="shared" si="2"/>
        <v>0</v>
      </c>
      <c r="V79" s="40">
        <v>0</v>
      </c>
      <c r="W79" s="40">
        <f t="shared" si="32"/>
        <v>0</v>
      </c>
      <c r="X79" s="40">
        <v>0</v>
      </c>
      <c r="Y79" s="40">
        <v>0</v>
      </c>
      <c r="Z79" s="93">
        <v>0</v>
      </c>
      <c r="AA79" s="93">
        <v>0</v>
      </c>
      <c r="AB79" s="93">
        <v>0</v>
      </c>
      <c r="AC79" s="93">
        <v>0</v>
      </c>
      <c r="AD79" s="93">
        <v>0</v>
      </c>
      <c r="AE79" s="93">
        <v>0</v>
      </c>
      <c r="AF79" s="93">
        <v>0</v>
      </c>
      <c r="AG79" s="41">
        <v>1.488</v>
      </c>
      <c r="AH79" s="41">
        <v>1.488</v>
      </c>
      <c r="AI79" s="41">
        <v>0</v>
      </c>
      <c r="AJ79" s="41">
        <v>0</v>
      </c>
      <c r="AK79" s="41">
        <v>0</v>
      </c>
      <c r="AL79" s="41">
        <v>0</v>
      </c>
      <c r="AM79" s="41">
        <v>0</v>
      </c>
      <c r="AN79" s="41">
        <v>1.488</v>
      </c>
      <c r="AO79" s="41">
        <v>0</v>
      </c>
      <c r="AP79" s="41">
        <v>0</v>
      </c>
      <c r="AQ79" s="41">
        <v>0</v>
      </c>
      <c r="AR79" s="41">
        <v>0</v>
      </c>
      <c r="AS79" s="41">
        <v>0</v>
      </c>
      <c r="AT79" s="41">
        <v>0</v>
      </c>
      <c r="AU79" s="41">
        <v>0</v>
      </c>
      <c r="AV79" s="41">
        <v>0</v>
      </c>
      <c r="AW79" s="41">
        <v>0</v>
      </c>
      <c r="AX79" s="41">
        <v>0</v>
      </c>
      <c r="AZ79" s="43" t="s">
        <v>647</v>
      </c>
    </row>
    <row r="80" spans="1:52" s="3" customFormat="1" ht="14.5">
      <c r="A80" s="37" t="s">
        <v>648</v>
      </c>
      <c r="B80" s="37" t="s">
        <v>649</v>
      </c>
      <c r="C80" s="37" t="s">
        <v>391</v>
      </c>
      <c r="D80" s="37" t="s">
        <v>391</v>
      </c>
      <c r="E80" s="37" t="s">
        <v>650</v>
      </c>
      <c r="F80" s="22"/>
      <c r="G80" s="38" t="s">
        <v>377</v>
      </c>
      <c r="H80" s="38" t="s">
        <v>377</v>
      </c>
      <c r="I80" s="38" t="s">
        <v>377</v>
      </c>
      <c r="J80" s="38" t="s">
        <v>377</v>
      </c>
      <c r="K80" s="39">
        <f t="shared" si="0"/>
        <v>0</v>
      </c>
      <c r="L80" s="38">
        <v>3.0000000000000001E-3</v>
      </c>
      <c r="M80" s="38">
        <v>0</v>
      </c>
      <c r="N80" s="38">
        <v>0.193</v>
      </c>
      <c r="O80" s="38">
        <v>0</v>
      </c>
      <c r="P80" s="39">
        <f t="shared" si="1"/>
        <v>0.19600000000000001</v>
      </c>
      <c r="Q80" s="38" t="s">
        <v>377</v>
      </c>
      <c r="R80" s="38" t="s">
        <v>377</v>
      </c>
      <c r="S80" s="38" t="s">
        <v>377</v>
      </c>
      <c r="T80" s="38" t="s">
        <v>377</v>
      </c>
      <c r="U80" s="39">
        <f t="shared" si="2"/>
        <v>0</v>
      </c>
      <c r="V80" s="40">
        <v>0.31868999999999997</v>
      </c>
      <c r="W80" s="40">
        <f t="shared" si="32"/>
        <v>0.30275549999999996</v>
      </c>
      <c r="X80" s="40">
        <v>0</v>
      </c>
      <c r="Y80" s="40">
        <v>0</v>
      </c>
      <c r="Z80" s="93">
        <v>0</v>
      </c>
      <c r="AA80" s="93">
        <v>3</v>
      </c>
      <c r="AB80" s="93">
        <v>0</v>
      </c>
      <c r="AC80" s="93">
        <v>0</v>
      </c>
      <c r="AD80" s="93">
        <v>0</v>
      </c>
      <c r="AE80" s="93">
        <v>0</v>
      </c>
      <c r="AF80" s="93">
        <v>0</v>
      </c>
      <c r="AG80" s="41">
        <v>0.46600000000000003</v>
      </c>
      <c r="AH80" s="41">
        <v>0.46600000000000003</v>
      </c>
      <c r="AI80" s="41">
        <v>0</v>
      </c>
      <c r="AJ80" s="41">
        <v>0</v>
      </c>
      <c r="AK80" s="41">
        <v>0</v>
      </c>
      <c r="AL80" s="41">
        <v>0</v>
      </c>
      <c r="AM80" s="41">
        <v>0</v>
      </c>
      <c r="AN80" s="41">
        <v>0.46600000000000003</v>
      </c>
      <c r="AO80" s="41">
        <v>0</v>
      </c>
      <c r="AP80" s="41">
        <v>0</v>
      </c>
      <c r="AQ80" s="41">
        <v>0</v>
      </c>
      <c r="AR80" s="41">
        <v>0</v>
      </c>
      <c r="AS80" s="41">
        <v>0</v>
      </c>
      <c r="AT80" s="41">
        <v>0</v>
      </c>
      <c r="AU80" s="41">
        <v>0</v>
      </c>
      <c r="AV80" s="41">
        <v>0</v>
      </c>
      <c r="AW80" s="41">
        <v>0</v>
      </c>
      <c r="AX80" s="41">
        <v>0</v>
      </c>
      <c r="AZ80" s="43" t="s">
        <v>651</v>
      </c>
    </row>
    <row r="81" spans="1:52" s="3" customFormat="1" ht="14.5">
      <c r="A81" s="37" t="s">
        <v>652</v>
      </c>
      <c r="B81" s="37" t="s">
        <v>653</v>
      </c>
      <c r="C81" s="37" t="s">
        <v>391</v>
      </c>
      <c r="D81" s="37" t="s">
        <v>391</v>
      </c>
      <c r="E81" s="37" t="s">
        <v>654</v>
      </c>
      <c r="F81" s="22"/>
      <c r="G81" s="38" t="s">
        <v>377</v>
      </c>
      <c r="H81" s="38" t="s">
        <v>377</v>
      </c>
      <c r="I81" s="38" t="s">
        <v>377</v>
      </c>
      <c r="J81" s="38" t="s">
        <v>377</v>
      </c>
      <c r="K81" s="39">
        <f t="shared" si="0"/>
        <v>0</v>
      </c>
      <c r="L81" s="38">
        <v>0</v>
      </c>
      <c r="M81" s="38">
        <v>0</v>
      </c>
      <c r="N81" s="38">
        <v>5.1999999999999998E-2</v>
      </c>
      <c r="O81" s="38">
        <v>0</v>
      </c>
      <c r="P81" s="39">
        <f t="shared" si="1"/>
        <v>5.1999999999999998E-2</v>
      </c>
      <c r="Q81" s="38" t="s">
        <v>377</v>
      </c>
      <c r="R81" s="38" t="s">
        <v>377</v>
      </c>
      <c r="S81" s="38" t="s">
        <v>377</v>
      </c>
      <c r="T81" s="38" t="s">
        <v>377</v>
      </c>
      <c r="U81" s="39">
        <f t="shared" si="2"/>
        <v>0</v>
      </c>
      <c r="V81" s="40">
        <v>0</v>
      </c>
      <c r="W81" s="40">
        <f t="shared" si="32"/>
        <v>0</v>
      </c>
      <c r="X81" s="40">
        <v>0</v>
      </c>
      <c r="Y81" s="40">
        <v>0</v>
      </c>
      <c r="Z81" s="93">
        <v>0</v>
      </c>
      <c r="AA81" s="93">
        <v>0</v>
      </c>
      <c r="AB81" s="93">
        <v>0</v>
      </c>
      <c r="AC81" s="93">
        <v>0</v>
      </c>
      <c r="AD81" s="93">
        <v>0</v>
      </c>
      <c r="AE81" s="93">
        <v>0</v>
      </c>
      <c r="AF81" s="93">
        <v>0</v>
      </c>
      <c r="AG81" s="41">
        <v>0.38900000000000001</v>
      </c>
      <c r="AH81" s="41">
        <v>0.38900000000000001</v>
      </c>
      <c r="AI81" s="41">
        <v>0</v>
      </c>
      <c r="AJ81" s="41">
        <v>0</v>
      </c>
      <c r="AK81" s="41">
        <v>0</v>
      </c>
      <c r="AL81" s="41">
        <v>0</v>
      </c>
      <c r="AM81" s="41">
        <v>0</v>
      </c>
      <c r="AN81" s="41">
        <v>0.38900000000000001</v>
      </c>
      <c r="AO81" s="41">
        <v>0</v>
      </c>
      <c r="AP81" s="41">
        <v>0</v>
      </c>
      <c r="AQ81" s="41">
        <v>0</v>
      </c>
      <c r="AR81" s="41">
        <v>0</v>
      </c>
      <c r="AS81" s="41">
        <v>0</v>
      </c>
      <c r="AT81" s="41">
        <v>0</v>
      </c>
      <c r="AU81" s="41">
        <v>0</v>
      </c>
      <c r="AV81" s="41">
        <v>0</v>
      </c>
      <c r="AW81" s="41">
        <v>0</v>
      </c>
      <c r="AX81" s="41">
        <v>0</v>
      </c>
      <c r="AZ81" s="43" t="s">
        <v>655</v>
      </c>
    </row>
    <row r="82" spans="1:52" s="3" customFormat="1" ht="26">
      <c r="A82" s="37" t="s">
        <v>656</v>
      </c>
      <c r="B82" s="37" t="s">
        <v>657</v>
      </c>
      <c r="C82" s="37" t="s">
        <v>382</v>
      </c>
      <c r="D82" s="37" t="s">
        <v>382</v>
      </c>
      <c r="E82" s="37" t="s">
        <v>658</v>
      </c>
      <c r="F82" s="22"/>
      <c r="G82" s="38" t="s">
        <v>377</v>
      </c>
      <c r="H82" s="38" t="s">
        <v>377</v>
      </c>
      <c r="I82" s="38" t="s">
        <v>377</v>
      </c>
      <c r="J82" s="38" t="s">
        <v>377</v>
      </c>
      <c r="K82" s="39">
        <f t="shared" si="0"/>
        <v>0</v>
      </c>
      <c r="L82" s="38">
        <v>5.0999999999999997E-2</v>
      </c>
      <c r="M82" s="38">
        <v>0</v>
      </c>
      <c r="N82" s="38">
        <v>5.9489999999999998</v>
      </c>
      <c r="O82" s="38">
        <v>1.4999999999999999E-2</v>
      </c>
      <c r="P82" s="39">
        <f t="shared" si="1"/>
        <v>6.0149999999999997</v>
      </c>
      <c r="Q82" s="38" t="s">
        <v>377</v>
      </c>
      <c r="R82" s="38" t="s">
        <v>377</v>
      </c>
      <c r="S82" s="38" t="s">
        <v>377</v>
      </c>
      <c r="T82" s="38" t="s">
        <v>377</v>
      </c>
      <c r="U82" s="39">
        <f t="shared" si="2"/>
        <v>0</v>
      </c>
      <c r="V82" s="40">
        <v>6.7494699999999996</v>
      </c>
      <c r="W82" s="40">
        <f t="shared" ref="W82:W83" si="33">V82*0.9</f>
        <v>6.0745230000000001</v>
      </c>
      <c r="X82" s="40">
        <v>0</v>
      </c>
      <c r="Y82" s="40">
        <v>0</v>
      </c>
      <c r="Z82" s="93">
        <v>0</v>
      </c>
      <c r="AA82" s="93">
        <v>51</v>
      </c>
      <c r="AB82" s="93">
        <v>0</v>
      </c>
      <c r="AC82" s="93">
        <v>0</v>
      </c>
      <c r="AD82" s="93">
        <v>0</v>
      </c>
      <c r="AE82" s="93">
        <v>0</v>
      </c>
      <c r="AF82" s="93">
        <v>0</v>
      </c>
      <c r="AG82" s="41">
        <v>5.4249999999999998</v>
      </c>
      <c r="AH82" s="41">
        <v>3.4660000000000002</v>
      </c>
      <c r="AI82" s="41">
        <v>1.9590000000000001</v>
      </c>
      <c r="AJ82" s="41">
        <v>0</v>
      </c>
      <c r="AK82" s="41">
        <v>0</v>
      </c>
      <c r="AL82" s="41">
        <v>0</v>
      </c>
      <c r="AM82" s="41">
        <v>0</v>
      </c>
      <c r="AN82" s="41">
        <v>5.4249999999999998</v>
      </c>
      <c r="AO82" s="41">
        <v>0</v>
      </c>
      <c r="AP82" s="41">
        <v>0</v>
      </c>
      <c r="AQ82" s="41">
        <v>0</v>
      </c>
      <c r="AR82" s="41">
        <v>0</v>
      </c>
      <c r="AS82" s="41">
        <v>0</v>
      </c>
      <c r="AT82" s="41">
        <v>0</v>
      </c>
      <c r="AU82" s="41">
        <v>0</v>
      </c>
      <c r="AV82" s="41">
        <v>0</v>
      </c>
      <c r="AW82" s="41">
        <v>0</v>
      </c>
      <c r="AX82" s="41">
        <v>0</v>
      </c>
      <c r="AZ82" s="43" t="s">
        <v>659</v>
      </c>
    </row>
    <row r="83" spans="1:52" s="3" customFormat="1" ht="14.5">
      <c r="A83" s="37" t="s">
        <v>660</v>
      </c>
      <c r="B83" s="37" t="s">
        <v>661</v>
      </c>
      <c r="C83" s="37" t="s">
        <v>382</v>
      </c>
      <c r="D83" s="37" t="s">
        <v>382</v>
      </c>
      <c r="E83" s="37" t="s">
        <v>662</v>
      </c>
      <c r="F83" s="22"/>
      <c r="G83" s="38" t="s">
        <v>377</v>
      </c>
      <c r="H83" s="38" t="s">
        <v>377</v>
      </c>
      <c r="I83" s="38" t="s">
        <v>377</v>
      </c>
      <c r="J83" s="38" t="s">
        <v>377</v>
      </c>
      <c r="K83" s="39">
        <f t="shared" ref="K83:K89" si="34">SUM(G83:J83)</f>
        <v>0</v>
      </c>
      <c r="L83" s="38">
        <v>3.0000000000000001E-3</v>
      </c>
      <c r="M83" s="38">
        <v>0</v>
      </c>
      <c r="N83" s="38">
        <v>0.185</v>
      </c>
      <c r="O83" s="38">
        <v>0</v>
      </c>
      <c r="P83" s="39">
        <f t="shared" ref="P83:P89" si="35">SUM(L83:O83)</f>
        <v>0.188</v>
      </c>
      <c r="Q83" s="38" t="s">
        <v>377</v>
      </c>
      <c r="R83" s="38" t="s">
        <v>377</v>
      </c>
      <c r="S83" s="38" t="s">
        <v>377</v>
      </c>
      <c r="T83" s="38" t="s">
        <v>377</v>
      </c>
      <c r="U83" s="39">
        <f t="shared" ref="U83:U89" si="36">SUM(Q83:T83)</f>
        <v>0</v>
      </c>
      <c r="V83" s="40">
        <v>0.30675999999999998</v>
      </c>
      <c r="W83" s="40">
        <f t="shared" si="33"/>
        <v>0.276084</v>
      </c>
      <c r="X83" s="40">
        <v>0</v>
      </c>
      <c r="Y83" s="40">
        <v>0</v>
      </c>
      <c r="Z83" s="93">
        <v>0</v>
      </c>
      <c r="AA83" s="93">
        <v>3</v>
      </c>
      <c r="AB83" s="93">
        <v>0</v>
      </c>
      <c r="AC83" s="93">
        <v>0</v>
      </c>
      <c r="AD83" s="93">
        <v>0</v>
      </c>
      <c r="AE83" s="93">
        <v>0</v>
      </c>
      <c r="AF83" s="93">
        <v>0</v>
      </c>
      <c r="AG83" s="41">
        <v>0.48199999999999998</v>
      </c>
      <c r="AH83" s="41">
        <v>0.48199999999999998</v>
      </c>
      <c r="AI83" s="41">
        <v>0</v>
      </c>
      <c r="AJ83" s="41">
        <v>0</v>
      </c>
      <c r="AK83" s="41">
        <v>0</v>
      </c>
      <c r="AL83" s="41">
        <v>0</v>
      </c>
      <c r="AM83" s="41">
        <v>0</v>
      </c>
      <c r="AN83" s="41">
        <v>0.48199999999999998</v>
      </c>
      <c r="AO83" s="41">
        <v>0</v>
      </c>
      <c r="AP83" s="41">
        <v>0</v>
      </c>
      <c r="AQ83" s="41">
        <v>0</v>
      </c>
      <c r="AR83" s="41">
        <v>0</v>
      </c>
      <c r="AS83" s="41">
        <v>0</v>
      </c>
      <c r="AT83" s="41">
        <v>0</v>
      </c>
      <c r="AU83" s="41">
        <v>0</v>
      </c>
      <c r="AV83" s="41">
        <v>0</v>
      </c>
      <c r="AW83" s="41">
        <v>0</v>
      </c>
      <c r="AX83" s="41">
        <v>0</v>
      </c>
      <c r="AZ83" s="43" t="s">
        <v>663</v>
      </c>
    </row>
    <row r="84" spans="1:52" s="3" customFormat="1" ht="14.5">
      <c r="A84" s="37" t="s">
        <v>664</v>
      </c>
      <c r="B84" s="37" t="s">
        <v>665</v>
      </c>
      <c r="C84" s="37" t="s">
        <v>391</v>
      </c>
      <c r="D84" s="37" t="s">
        <v>391</v>
      </c>
      <c r="E84" s="37" t="s">
        <v>666</v>
      </c>
      <c r="F84" s="22"/>
      <c r="G84" s="38" t="s">
        <v>377</v>
      </c>
      <c r="H84" s="38" t="s">
        <v>377</v>
      </c>
      <c r="I84" s="38" t="s">
        <v>377</v>
      </c>
      <c r="J84" s="38" t="s">
        <v>377</v>
      </c>
      <c r="K84" s="39">
        <f t="shared" si="34"/>
        <v>0</v>
      </c>
      <c r="L84" s="38">
        <v>1E-3</v>
      </c>
      <c r="M84" s="38">
        <v>0</v>
      </c>
      <c r="N84" s="38">
        <v>0.18099999999999999</v>
      </c>
      <c r="O84" s="38">
        <v>0</v>
      </c>
      <c r="P84" s="39">
        <f t="shared" si="35"/>
        <v>0.182</v>
      </c>
      <c r="Q84" s="38" t="s">
        <v>377</v>
      </c>
      <c r="R84" s="38" t="s">
        <v>377</v>
      </c>
      <c r="S84" s="38" t="s">
        <v>377</v>
      </c>
      <c r="T84" s="38" t="s">
        <v>377</v>
      </c>
      <c r="U84" s="39">
        <f t="shared" si="36"/>
        <v>0</v>
      </c>
      <c r="V84" s="40">
        <v>1.8249999999999999E-2</v>
      </c>
      <c r="W84" s="40">
        <f t="shared" ref="W84:W85" si="37">V84*0.95</f>
        <v>1.7337499999999999E-2</v>
      </c>
      <c r="X84" s="40">
        <v>0</v>
      </c>
      <c r="Y84" s="40">
        <v>0</v>
      </c>
      <c r="Z84" s="93">
        <v>0</v>
      </c>
      <c r="AA84" s="93">
        <v>1</v>
      </c>
      <c r="AB84" s="93">
        <v>0</v>
      </c>
      <c r="AC84" s="93">
        <v>0</v>
      </c>
      <c r="AD84" s="93">
        <v>0</v>
      </c>
      <c r="AE84" s="93">
        <v>0</v>
      </c>
      <c r="AF84" s="93">
        <v>0</v>
      </c>
      <c r="AG84" s="41">
        <v>0.56899999999999995</v>
      </c>
      <c r="AH84" s="41">
        <v>0.56899999999999995</v>
      </c>
      <c r="AI84" s="41">
        <v>0</v>
      </c>
      <c r="AJ84" s="41">
        <v>0</v>
      </c>
      <c r="AK84" s="41">
        <v>0</v>
      </c>
      <c r="AL84" s="41">
        <v>0</v>
      </c>
      <c r="AM84" s="41">
        <v>0</v>
      </c>
      <c r="AN84" s="41">
        <v>0.56899999999999995</v>
      </c>
      <c r="AO84" s="41">
        <v>0</v>
      </c>
      <c r="AP84" s="41">
        <v>0</v>
      </c>
      <c r="AQ84" s="41">
        <v>0</v>
      </c>
      <c r="AR84" s="41">
        <v>0</v>
      </c>
      <c r="AS84" s="41">
        <v>0</v>
      </c>
      <c r="AT84" s="41">
        <v>0</v>
      </c>
      <c r="AU84" s="41">
        <v>0</v>
      </c>
      <c r="AV84" s="41">
        <v>0</v>
      </c>
      <c r="AW84" s="41">
        <v>0</v>
      </c>
      <c r="AX84" s="41">
        <v>0</v>
      </c>
      <c r="AZ84" s="43" t="s">
        <v>667</v>
      </c>
    </row>
    <row r="85" spans="1:52" s="3" customFormat="1" ht="26">
      <c r="A85" s="37" t="s">
        <v>668</v>
      </c>
      <c r="B85" s="37" t="s">
        <v>669</v>
      </c>
      <c r="C85" s="37" t="s">
        <v>391</v>
      </c>
      <c r="D85" s="37" t="s">
        <v>391</v>
      </c>
      <c r="E85" s="37" t="s">
        <v>670</v>
      </c>
      <c r="F85" s="22"/>
      <c r="G85" s="38" t="s">
        <v>377</v>
      </c>
      <c r="H85" s="38" t="s">
        <v>377</v>
      </c>
      <c r="I85" s="38" t="s">
        <v>377</v>
      </c>
      <c r="J85" s="38" t="s">
        <v>377</v>
      </c>
      <c r="K85" s="39">
        <f t="shared" si="34"/>
        <v>0</v>
      </c>
      <c r="L85" s="38">
        <v>0</v>
      </c>
      <c r="M85" s="38">
        <v>0</v>
      </c>
      <c r="N85" s="38">
        <v>4.9000000000000002E-2</v>
      </c>
      <c r="O85" s="38">
        <v>0</v>
      </c>
      <c r="P85" s="39">
        <f t="shared" si="35"/>
        <v>4.9000000000000002E-2</v>
      </c>
      <c r="Q85" s="38" t="s">
        <v>377</v>
      </c>
      <c r="R85" s="38" t="s">
        <v>377</v>
      </c>
      <c r="S85" s="38" t="s">
        <v>377</v>
      </c>
      <c r="T85" s="38" t="s">
        <v>377</v>
      </c>
      <c r="U85" s="39">
        <f t="shared" si="36"/>
        <v>0</v>
      </c>
      <c r="V85" s="40">
        <v>0</v>
      </c>
      <c r="W85" s="40">
        <f t="shared" si="37"/>
        <v>0</v>
      </c>
      <c r="X85" s="40">
        <v>0</v>
      </c>
      <c r="Y85" s="40">
        <v>0</v>
      </c>
      <c r="Z85" s="93">
        <v>0</v>
      </c>
      <c r="AA85" s="93">
        <v>0</v>
      </c>
      <c r="AB85" s="93">
        <v>0</v>
      </c>
      <c r="AC85" s="93">
        <v>0</v>
      </c>
      <c r="AD85" s="93">
        <v>0</v>
      </c>
      <c r="AE85" s="93">
        <v>0</v>
      </c>
      <c r="AF85" s="93">
        <v>0</v>
      </c>
      <c r="AG85" s="41">
        <v>0.36499999999999999</v>
      </c>
      <c r="AH85" s="41">
        <v>0.36499999999999999</v>
      </c>
      <c r="AI85" s="41">
        <v>0</v>
      </c>
      <c r="AJ85" s="41">
        <v>0</v>
      </c>
      <c r="AK85" s="41">
        <v>0</v>
      </c>
      <c r="AL85" s="41">
        <v>0</v>
      </c>
      <c r="AM85" s="41">
        <v>0</v>
      </c>
      <c r="AN85" s="41">
        <v>0.36499999999999999</v>
      </c>
      <c r="AO85" s="41">
        <v>0</v>
      </c>
      <c r="AP85" s="41">
        <v>0</v>
      </c>
      <c r="AQ85" s="41">
        <v>0</v>
      </c>
      <c r="AR85" s="41">
        <v>0</v>
      </c>
      <c r="AS85" s="41">
        <v>0</v>
      </c>
      <c r="AT85" s="41">
        <v>0</v>
      </c>
      <c r="AU85" s="41">
        <v>0</v>
      </c>
      <c r="AV85" s="41">
        <v>0</v>
      </c>
      <c r="AW85" s="41">
        <v>0</v>
      </c>
      <c r="AX85" s="41">
        <v>0</v>
      </c>
      <c r="AZ85" s="43" t="s">
        <v>671</v>
      </c>
    </row>
    <row r="86" spans="1:52" s="3" customFormat="1" ht="14.5">
      <c r="A86" s="37" t="s">
        <v>672</v>
      </c>
      <c r="B86" s="37" t="s">
        <v>673</v>
      </c>
      <c r="C86" s="37" t="s">
        <v>376</v>
      </c>
      <c r="D86" s="37" t="s">
        <v>376</v>
      </c>
      <c r="E86" s="37" t="s">
        <v>674</v>
      </c>
      <c r="F86" s="22"/>
      <c r="G86" s="38" t="s">
        <v>377</v>
      </c>
      <c r="H86" s="38" t="s">
        <v>377</v>
      </c>
      <c r="I86" s="38" t="s">
        <v>377</v>
      </c>
      <c r="J86" s="38" t="s">
        <v>377</v>
      </c>
      <c r="K86" s="39">
        <f t="shared" si="34"/>
        <v>0</v>
      </c>
      <c r="L86" s="38">
        <v>3.0000000000000001E-3</v>
      </c>
      <c r="M86" s="38">
        <v>0</v>
      </c>
      <c r="N86" s="38">
        <v>9.4E-2</v>
      </c>
      <c r="O86" s="38">
        <v>0</v>
      </c>
      <c r="P86" s="39">
        <f t="shared" si="35"/>
        <v>9.7000000000000003E-2</v>
      </c>
      <c r="Q86" s="38" t="s">
        <v>377</v>
      </c>
      <c r="R86" s="38" t="s">
        <v>377</v>
      </c>
      <c r="S86" s="38" t="s">
        <v>377</v>
      </c>
      <c r="T86" s="38" t="s">
        <v>377</v>
      </c>
      <c r="U86" s="39">
        <f t="shared" si="36"/>
        <v>0</v>
      </c>
      <c r="V86" s="40">
        <v>5.475E-2</v>
      </c>
      <c r="W86" s="40">
        <f t="shared" ref="W86:W91" si="38">V86*0.95</f>
        <v>5.2012499999999996E-2</v>
      </c>
      <c r="X86" s="40">
        <v>0</v>
      </c>
      <c r="Y86" s="40">
        <f>X86*0.95</f>
        <v>0</v>
      </c>
      <c r="Z86" s="93">
        <v>0</v>
      </c>
      <c r="AA86" s="93">
        <v>3</v>
      </c>
      <c r="AB86" s="93">
        <v>0</v>
      </c>
      <c r="AC86" s="93">
        <v>0</v>
      </c>
      <c r="AD86" s="93">
        <v>0</v>
      </c>
      <c r="AE86" s="93">
        <v>0</v>
      </c>
      <c r="AF86" s="93">
        <v>0</v>
      </c>
      <c r="AG86" s="41">
        <v>0.49299999999999999</v>
      </c>
      <c r="AH86" s="41">
        <v>0.49299999999999999</v>
      </c>
      <c r="AI86" s="41">
        <v>0</v>
      </c>
      <c r="AJ86" s="41">
        <v>0</v>
      </c>
      <c r="AK86" s="41">
        <v>0</v>
      </c>
      <c r="AL86" s="41">
        <v>0</v>
      </c>
      <c r="AM86" s="41">
        <v>0</v>
      </c>
      <c r="AN86" s="41">
        <v>0.49299999999999999</v>
      </c>
      <c r="AO86" s="41">
        <v>0</v>
      </c>
      <c r="AP86" s="41">
        <v>0</v>
      </c>
      <c r="AQ86" s="41">
        <v>0</v>
      </c>
      <c r="AR86" s="41">
        <v>0</v>
      </c>
      <c r="AS86" s="41">
        <v>0</v>
      </c>
      <c r="AT86" s="41">
        <v>0</v>
      </c>
      <c r="AU86" s="41">
        <v>0</v>
      </c>
      <c r="AV86" s="41">
        <v>0</v>
      </c>
      <c r="AW86" s="41">
        <v>0</v>
      </c>
      <c r="AX86" s="41">
        <v>0</v>
      </c>
      <c r="AZ86" s="43" t="s">
        <v>675</v>
      </c>
    </row>
    <row r="87" spans="1:52" s="3" customFormat="1" ht="14.5">
      <c r="A87" s="37" t="s">
        <v>676</v>
      </c>
      <c r="B87" s="37" t="s">
        <v>677</v>
      </c>
      <c r="C87" s="37" t="s">
        <v>391</v>
      </c>
      <c r="D87" s="37" t="s">
        <v>391</v>
      </c>
      <c r="E87" s="37" t="s">
        <v>678</v>
      </c>
      <c r="F87" s="22"/>
      <c r="G87" s="38" t="s">
        <v>377</v>
      </c>
      <c r="H87" s="38" t="s">
        <v>377</v>
      </c>
      <c r="I87" s="38" t="s">
        <v>377</v>
      </c>
      <c r="J87" s="38" t="s">
        <v>377</v>
      </c>
      <c r="K87" s="39">
        <f t="shared" si="34"/>
        <v>0</v>
      </c>
      <c r="L87" s="38">
        <v>0</v>
      </c>
      <c r="M87" s="38">
        <v>0</v>
      </c>
      <c r="N87" s="38">
        <v>0.29699999999999999</v>
      </c>
      <c r="O87" s="38">
        <v>4.0000000000000001E-3</v>
      </c>
      <c r="P87" s="39">
        <f t="shared" si="35"/>
        <v>0.30099999999999999</v>
      </c>
      <c r="Q87" s="38" t="s">
        <v>377</v>
      </c>
      <c r="R87" s="38" t="s">
        <v>377</v>
      </c>
      <c r="S87" s="38" t="s">
        <v>377</v>
      </c>
      <c r="T87" s="38" t="s">
        <v>377</v>
      </c>
      <c r="U87" s="39">
        <f t="shared" si="36"/>
        <v>0</v>
      </c>
      <c r="V87" s="40">
        <v>0</v>
      </c>
      <c r="W87" s="40">
        <f t="shared" si="38"/>
        <v>0</v>
      </c>
      <c r="X87" s="40">
        <v>0</v>
      </c>
      <c r="Y87" s="40">
        <v>0</v>
      </c>
      <c r="Z87" s="93">
        <v>0</v>
      </c>
      <c r="AA87" s="93">
        <v>0</v>
      </c>
      <c r="AB87" s="93">
        <v>0</v>
      </c>
      <c r="AC87" s="93">
        <v>0</v>
      </c>
      <c r="AD87" s="93">
        <v>0</v>
      </c>
      <c r="AE87" s="93">
        <v>0</v>
      </c>
      <c r="AF87" s="93">
        <v>0</v>
      </c>
      <c r="AG87" s="41">
        <v>0.60599999999999998</v>
      </c>
      <c r="AH87" s="41">
        <v>0.60599999999999998</v>
      </c>
      <c r="AI87" s="41">
        <v>0</v>
      </c>
      <c r="AJ87" s="41">
        <v>0</v>
      </c>
      <c r="AK87" s="41">
        <v>0</v>
      </c>
      <c r="AL87" s="41">
        <v>0</v>
      </c>
      <c r="AM87" s="41">
        <v>0</v>
      </c>
      <c r="AN87" s="41">
        <v>0.60599999999999998</v>
      </c>
      <c r="AO87" s="41">
        <v>0</v>
      </c>
      <c r="AP87" s="41">
        <v>0</v>
      </c>
      <c r="AQ87" s="41">
        <v>0</v>
      </c>
      <c r="AR87" s="41">
        <v>0</v>
      </c>
      <c r="AS87" s="41">
        <v>0</v>
      </c>
      <c r="AT87" s="41">
        <v>0</v>
      </c>
      <c r="AU87" s="41">
        <v>0</v>
      </c>
      <c r="AV87" s="41">
        <v>0</v>
      </c>
      <c r="AW87" s="41">
        <v>0</v>
      </c>
      <c r="AX87" s="41">
        <v>0</v>
      </c>
      <c r="AZ87" s="43" t="s">
        <v>679</v>
      </c>
    </row>
    <row r="88" spans="1:52" s="3" customFormat="1" ht="14.5">
      <c r="A88" s="37" t="s">
        <v>680</v>
      </c>
      <c r="B88" s="37" t="s">
        <v>681</v>
      </c>
      <c r="C88" s="37" t="s">
        <v>682</v>
      </c>
      <c r="D88" s="37" t="s">
        <v>541</v>
      </c>
      <c r="E88" s="37" t="s">
        <v>683</v>
      </c>
      <c r="F88" s="22"/>
      <c r="G88" s="38" t="s">
        <v>377</v>
      </c>
      <c r="H88" s="38" t="s">
        <v>377</v>
      </c>
      <c r="I88" s="38" t="s">
        <v>377</v>
      </c>
      <c r="J88" s="38" t="s">
        <v>377</v>
      </c>
      <c r="K88" s="39">
        <f t="shared" si="34"/>
        <v>0</v>
      </c>
      <c r="L88" s="38">
        <v>1.2E-2</v>
      </c>
      <c r="M88" s="38">
        <v>0</v>
      </c>
      <c r="N88" s="38">
        <v>0.108</v>
      </c>
      <c r="O88" s="38">
        <v>0</v>
      </c>
      <c r="P88" s="39">
        <f t="shared" si="35"/>
        <v>0.12</v>
      </c>
      <c r="Q88" s="38" t="s">
        <v>377</v>
      </c>
      <c r="R88" s="38" t="s">
        <v>377</v>
      </c>
      <c r="S88" s="38" t="s">
        <v>377</v>
      </c>
      <c r="T88" s="38" t="s">
        <v>377</v>
      </c>
      <c r="U88" s="39">
        <f t="shared" si="36"/>
        <v>0</v>
      </c>
      <c r="V88" s="40">
        <v>0.37164999999999998</v>
      </c>
      <c r="W88" s="40">
        <f t="shared" si="38"/>
        <v>0.35306749999999998</v>
      </c>
      <c r="X88" s="40">
        <v>0</v>
      </c>
      <c r="Y88" s="40">
        <v>0</v>
      </c>
      <c r="Z88" s="93">
        <v>0</v>
      </c>
      <c r="AA88" s="93">
        <v>12</v>
      </c>
      <c r="AB88" s="93">
        <v>0</v>
      </c>
      <c r="AC88" s="93">
        <v>0</v>
      </c>
      <c r="AD88" s="93">
        <v>0</v>
      </c>
      <c r="AE88" s="93">
        <v>0</v>
      </c>
      <c r="AF88" s="93">
        <v>0</v>
      </c>
      <c r="AG88" s="94">
        <v>0.41199999999999998</v>
      </c>
      <c r="AH88" s="94">
        <v>0.41199999999999998</v>
      </c>
      <c r="AI88" s="94">
        <v>0</v>
      </c>
      <c r="AJ88" s="94">
        <v>0</v>
      </c>
      <c r="AK88" s="94">
        <v>0</v>
      </c>
      <c r="AL88" s="94">
        <v>0</v>
      </c>
      <c r="AM88" s="94">
        <v>0</v>
      </c>
      <c r="AN88" s="94">
        <v>0.41199999999999998</v>
      </c>
      <c r="AO88" s="94">
        <v>0</v>
      </c>
      <c r="AP88" s="94">
        <v>0</v>
      </c>
      <c r="AQ88" s="94">
        <v>0</v>
      </c>
      <c r="AR88" s="94">
        <v>0</v>
      </c>
      <c r="AS88" s="94">
        <v>0</v>
      </c>
      <c r="AT88" s="94">
        <v>0</v>
      </c>
      <c r="AU88" s="94">
        <v>0</v>
      </c>
      <c r="AV88" s="94">
        <v>0</v>
      </c>
      <c r="AW88" s="94">
        <v>0</v>
      </c>
      <c r="AX88" s="94">
        <v>0</v>
      </c>
      <c r="AZ88" s="43" t="s">
        <v>684</v>
      </c>
    </row>
    <row r="89" spans="1:52" s="3" customFormat="1" ht="26">
      <c r="A89" s="37" t="s">
        <v>685</v>
      </c>
      <c r="B89" s="37" t="s">
        <v>686</v>
      </c>
      <c r="C89" s="37" t="s">
        <v>405</v>
      </c>
      <c r="D89" s="37" t="s">
        <v>405</v>
      </c>
      <c r="E89" s="37" t="s">
        <v>687</v>
      </c>
      <c r="F89" s="22"/>
      <c r="G89" s="38" t="s">
        <v>377</v>
      </c>
      <c r="H89" s="38" t="s">
        <v>377</v>
      </c>
      <c r="I89" s="38" t="s">
        <v>377</v>
      </c>
      <c r="J89" s="38" t="s">
        <v>377</v>
      </c>
      <c r="K89" s="39">
        <f t="shared" si="34"/>
        <v>0</v>
      </c>
      <c r="L89" s="38">
        <v>0</v>
      </c>
      <c r="M89" s="38">
        <v>0</v>
      </c>
      <c r="N89" s="38">
        <v>0.33300000000000002</v>
      </c>
      <c r="O89" s="38">
        <v>0</v>
      </c>
      <c r="P89" s="39">
        <f t="shared" si="35"/>
        <v>0.33300000000000002</v>
      </c>
      <c r="Q89" s="38" t="s">
        <v>377</v>
      </c>
      <c r="R89" s="38" t="s">
        <v>377</v>
      </c>
      <c r="S89" s="38" t="s">
        <v>377</v>
      </c>
      <c r="T89" s="38" t="s">
        <v>377</v>
      </c>
      <c r="U89" s="39">
        <f t="shared" si="36"/>
        <v>0</v>
      </c>
      <c r="V89" s="40">
        <v>0</v>
      </c>
      <c r="W89" s="40">
        <f t="shared" si="38"/>
        <v>0</v>
      </c>
      <c r="X89" s="40">
        <v>0</v>
      </c>
      <c r="Y89" s="40">
        <f>X89*0.95</f>
        <v>0</v>
      </c>
      <c r="Z89" s="93">
        <v>0</v>
      </c>
      <c r="AA89" s="93">
        <v>0</v>
      </c>
      <c r="AB89" s="93">
        <v>0</v>
      </c>
      <c r="AC89" s="93">
        <v>0</v>
      </c>
      <c r="AD89" s="93">
        <v>0</v>
      </c>
      <c r="AE89" s="93">
        <v>0</v>
      </c>
      <c r="AF89" s="93">
        <v>0</v>
      </c>
      <c r="AG89" s="41">
        <v>0.23799999999999999</v>
      </c>
      <c r="AH89" s="41">
        <v>0.23799999999999999</v>
      </c>
      <c r="AI89" s="41">
        <v>0</v>
      </c>
      <c r="AJ89" s="41">
        <v>0</v>
      </c>
      <c r="AK89" s="41">
        <v>0</v>
      </c>
      <c r="AL89" s="41">
        <v>0</v>
      </c>
      <c r="AM89" s="41">
        <v>0</v>
      </c>
      <c r="AN89" s="41">
        <v>0.23799999999999999</v>
      </c>
      <c r="AO89" s="41">
        <v>0</v>
      </c>
      <c r="AP89" s="41">
        <v>0</v>
      </c>
      <c r="AQ89" s="41">
        <v>0</v>
      </c>
      <c r="AR89" s="41">
        <v>0</v>
      </c>
      <c r="AS89" s="41">
        <v>0</v>
      </c>
      <c r="AT89" s="41">
        <v>0</v>
      </c>
      <c r="AU89" s="41">
        <v>0</v>
      </c>
      <c r="AV89" s="41">
        <v>0</v>
      </c>
      <c r="AW89" s="41">
        <v>0</v>
      </c>
      <c r="AX89" s="41">
        <v>0</v>
      </c>
      <c r="AZ89" s="43" t="s">
        <v>688</v>
      </c>
    </row>
    <row r="90" spans="1:52" s="3" customFormat="1" ht="14.5">
      <c r="A90" s="37" t="s">
        <v>689</v>
      </c>
      <c r="B90" s="37" t="s">
        <v>690</v>
      </c>
      <c r="C90" s="37" t="s">
        <v>376</v>
      </c>
      <c r="D90" s="37" t="s">
        <v>376</v>
      </c>
      <c r="E90" s="37" t="s">
        <v>691</v>
      </c>
      <c r="F90" s="22"/>
      <c r="G90" s="38" t="s">
        <v>377</v>
      </c>
      <c r="H90" s="38" t="s">
        <v>377</v>
      </c>
      <c r="I90" s="38" t="s">
        <v>377</v>
      </c>
      <c r="J90" s="38" t="s">
        <v>377</v>
      </c>
      <c r="K90" s="39">
        <f t="shared" si="0"/>
        <v>0</v>
      </c>
      <c r="L90" s="38">
        <v>9.7000000000000003E-2</v>
      </c>
      <c r="M90" s="38">
        <v>0</v>
      </c>
      <c r="N90" s="38">
        <v>0.17499999999999999</v>
      </c>
      <c r="O90" s="38">
        <v>0</v>
      </c>
      <c r="P90" s="39">
        <f t="shared" si="1"/>
        <v>0.27200000000000002</v>
      </c>
      <c r="Q90" s="38" t="s">
        <v>377</v>
      </c>
      <c r="R90" s="38" t="s">
        <v>377</v>
      </c>
      <c r="S90" s="38" t="s">
        <v>377</v>
      </c>
      <c r="T90" s="38" t="s">
        <v>377</v>
      </c>
      <c r="U90" s="39">
        <f t="shared" si="2"/>
        <v>0</v>
      </c>
      <c r="V90" s="40">
        <v>9.2605599999999999</v>
      </c>
      <c r="W90" s="40">
        <f t="shared" si="38"/>
        <v>8.7975320000000004</v>
      </c>
      <c r="X90" s="40">
        <v>0</v>
      </c>
      <c r="Y90" s="40">
        <f>X90*0.95</f>
        <v>0</v>
      </c>
      <c r="Z90" s="93">
        <v>0</v>
      </c>
      <c r="AA90" s="93">
        <v>97</v>
      </c>
      <c r="AB90" s="93">
        <v>0</v>
      </c>
      <c r="AC90" s="93">
        <v>0</v>
      </c>
      <c r="AD90" s="93">
        <v>0</v>
      </c>
      <c r="AE90" s="93">
        <v>0</v>
      </c>
      <c r="AF90" s="93">
        <v>0</v>
      </c>
      <c r="AG90" s="41">
        <v>3.1E-2</v>
      </c>
      <c r="AH90" s="41">
        <v>3.1E-2</v>
      </c>
      <c r="AI90" s="41">
        <v>0</v>
      </c>
      <c r="AJ90" s="41">
        <v>0</v>
      </c>
      <c r="AK90" s="41">
        <v>0</v>
      </c>
      <c r="AL90" s="41">
        <v>0</v>
      </c>
      <c r="AM90" s="41">
        <v>0</v>
      </c>
      <c r="AN90" s="41">
        <v>3.1E-2</v>
      </c>
      <c r="AO90" s="41">
        <v>0</v>
      </c>
      <c r="AP90" s="41">
        <v>0</v>
      </c>
      <c r="AQ90" s="41">
        <v>0</v>
      </c>
      <c r="AR90" s="41">
        <v>0</v>
      </c>
      <c r="AS90" s="41">
        <v>0</v>
      </c>
      <c r="AT90" s="41">
        <v>0</v>
      </c>
      <c r="AU90" s="41">
        <v>0</v>
      </c>
      <c r="AV90" s="41">
        <v>0</v>
      </c>
      <c r="AW90" s="41">
        <v>0</v>
      </c>
      <c r="AX90" s="41">
        <v>0</v>
      </c>
      <c r="AZ90" s="43" t="s">
        <v>692</v>
      </c>
    </row>
    <row r="91" spans="1:52" s="3" customFormat="1" ht="14.5">
      <c r="A91" s="37" t="s">
        <v>693</v>
      </c>
      <c r="B91" s="37" t="s">
        <v>694</v>
      </c>
      <c r="C91" s="37" t="s">
        <v>405</v>
      </c>
      <c r="D91" s="37" t="s">
        <v>405</v>
      </c>
      <c r="E91" s="37" t="s">
        <v>695</v>
      </c>
      <c r="F91" s="22"/>
      <c r="G91" s="38" t="s">
        <v>377</v>
      </c>
      <c r="H91" s="38" t="s">
        <v>377</v>
      </c>
      <c r="I91" s="38" t="s">
        <v>377</v>
      </c>
      <c r="J91" s="38" t="s">
        <v>377</v>
      </c>
      <c r="K91" s="39">
        <f t="shared" si="0"/>
        <v>0</v>
      </c>
      <c r="L91" s="38">
        <v>2.3E-2</v>
      </c>
      <c r="M91" s="38">
        <v>0</v>
      </c>
      <c r="N91" s="38">
        <v>0.38400000000000001</v>
      </c>
      <c r="O91" s="38">
        <v>0</v>
      </c>
      <c r="P91" s="39">
        <f t="shared" si="1"/>
        <v>0.40700000000000003</v>
      </c>
      <c r="Q91" s="38" t="s">
        <v>377</v>
      </c>
      <c r="R91" s="38" t="s">
        <v>377</v>
      </c>
      <c r="S91" s="38" t="s">
        <v>377</v>
      </c>
      <c r="T91" s="38" t="s">
        <v>377</v>
      </c>
      <c r="U91" s="39">
        <f t="shared" si="2"/>
        <v>0</v>
      </c>
      <c r="V91" s="40">
        <v>2.2105800000000002</v>
      </c>
      <c r="W91" s="40">
        <f t="shared" si="38"/>
        <v>2.1000510000000001</v>
      </c>
      <c r="X91" s="40">
        <v>0</v>
      </c>
      <c r="Y91" s="40">
        <f>X91*0.95</f>
        <v>0</v>
      </c>
      <c r="Z91" s="93">
        <v>0</v>
      </c>
      <c r="AA91" s="93">
        <v>23</v>
      </c>
      <c r="AB91" s="93">
        <v>0</v>
      </c>
      <c r="AC91" s="93">
        <v>0</v>
      </c>
      <c r="AD91" s="93">
        <v>0</v>
      </c>
      <c r="AE91" s="93">
        <v>0</v>
      </c>
      <c r="AF91" s="93">
        <v>0</v>
      </c>
      <c r="AG91" s="41">
        <v>0.64500000000000002</v>
      </c>
      <c r="AH91" s="41">
        <v>0.64500000000000002</v>
      </c>
      <c r="AI91" s="41">
        <v>0</v>
      </c>
      <c r="AJ91" s="41">
        <v>0</v>
      </c>
      <c r="AK91" s="41">
        <v>0</v>
      </c>
      <c r="AL91" s="41">
        <v>0</v>
      </c>
      <c r="AM91" s="41">
        <v>0</v>
      </c>
      <c r="AN91" s="41">
        <v>0.64500000000000002</v>
      </c>
      <c r="AO91" s="41">
        <v>0</v>
      </c>
      <c r="AP91" s="41">
        <v>0</v>
      </c>
      <c r="AQ91" s="41">
        <v>0</v>
      </c>
      <c r="AR91" s="41">
        <v>0</v>
      </c>
      <c r="AS91" s="41">
        <v>0</v>
      </c>
      <c r="AT91" s="41">
        <v>0</v>
      </c>
      <c r="AU91" s="41">
        <v>0</v>
      </c>
      <c r="AV91" s="41">
        <v>0</v>
      </c>
      <c r="AW91" s="41">
        <v>0</v>
      </c>
      <c r="AX91" s="41">
        <v>0</v>
      </c>
      <c r="AZ91" s="43" t="s">
        <v>696</v>
      </c>
    </row>
    <row r="92" spans="1:52" s="3" customFormat="1" ht="14.5">
      <c r="A92" s="37" t="s">
        <v>697</v>
      </c>
      <c r="B92" s="37" t="s">
        <v>698</v>
      </c>
      <c r="C92" s="37" t="s">
        <v>391</v>
      </c>
      <c r="D92" s="37" t="s">
        <v>391</v>
      </c>
      <c r="E92" s="37" t="s">
        <v>699</v>
      </c>
      <c r="F92" s="22"/>
      <c r="G92" s="38" t="s">
        <v>377</v>
      </c>
      <c r="H92" s="38" t="s">
        <v>377</v>
      </c>
      <c r="I92" s="38" t="s">
        <v>377</v>
      </c>
      <c r="J92" s="38" t="s">
        <v>377</v>
      </c>
      <c r="K92" s="39">
        <f t="shared" si="0"/>
        <v>0</v>
      </c>
      <c r="L92" s="38">
        <v>1E-3</v>
      </c>
      <c r="M92" s="38">
        <v>0</v>
      </c>
      <c r="N92" s="38">
        <v>0.14799999999999999</v>
      </c>
      <c r="O92" s="38">
        <v>1E-3</v>
      </c>
      <c r="P92" s="39">
        <f t="shared" si="1"/>
        <v>0.15</v>
      </c>
      <c r="Q92" s="38" t="s">
        <v>377</v>
      </c>
      <c r="R92" s="38" t="s">
        <v>377</v>
      </c>
      <c r="S92" s="38" t="s">
        <v>377</v>
      </c>
      <c r="T92" s="38" t="s">
        <v>377</v>
      </c>
      <c r="U92" s="39">
        <f t="shared" si="2"/>
        <v>0</v>
      </c>
      <c r="V92" s="40">
        <v>1.8249999999999999E-2</v>
      </c>
      <c r="W92" s="40">
        <f t="shared" ref="W92:W95" si="39">V92*0.95</f>
        <v>1.7337499999999999E-2</v>
      </c>
      <c r="X92" s="40">
        <v>0</v>
      </c>
      <c r="Y92" s="40">
        <v>0</v>
      </c>
      <c r="Z92" s="93">
        <v>0</v>
      </c>
      <c r="AA92" s="93">
        <v>1</v>
      </c>
      <c r="AB92" s="93">
        <v>0</v>
      </c>
      <c r="AC92" s="93">
        <v>0</v>
      </c>
      <c r="AD92" s="93">
        <v>0</v>
      </c>
      <c r="AE92" s="93">
        <v>0</v>
      </c>
      <c r="AF92" s="93">
        <v>0</v>
      </c>
      <c r="AG92" s="41">
        <v>1.07</v>
      </c>
      <c r="AH92" s="41">
        <v>1.07</v>
      </c>
      <c r="AI92" s="41">
        <v>0</v>
      </c>
      <c r="AJ92" s="41">
        <v>0</v>
      </c>
      <c r="AK92" s="41">
        <v>0</v>
      </c>
      <c r="AL92" s="41">
        <v>0</v>
      </c>
      <c r="AM92" s="41">
        <v>0</v>
      </c>
      <c r="AN92" s="41">
        <v>1.07</v>
      </c>
      <c r="AO92" s="41">
        <v>0</v>
      </c>
      <c r="AP92" s="41">
        <v>0</v>
      </c>
      <c r="AQ92" s="41">
        <v>0</v>
      </c>
      <c r="AR92" s="41">
        <v>0</v>
      </c>
      <c r="AS92" s="41">
        <v>0</v>
      </c>
      <c r="AT92" s="41">
        <v>0</v>
      </c>
      <c r="AU92" s="41">
        <v>0</v>
      </c>
      <c r="AV92" s="41">
        <v>0</v>
      </c>
      <c r="AW92" s="41">
        <v>0</v>
      </c>
      <c r="AX92" s="41">
        <v>0</v>
      </c>
      <c r="AZ92" s="43" t="s">
        <v>700</v>
      </c>
    </row>
    <row r="93" spans="1:52" s="3" customFormat="1" ht="26">
      <c r="A93" s="37" t="s">
        <v>701</v>
      </c>
      <c r="B93" s="37" t="s">
        <v>702</v>
      </c>
      <c r="C93" s="37" t="s">
        <v>391</v>
      </c>
      <c r="D93" s="37" t="s">
        <v>391</v>
      </c>
      <c r="E93" s="37" t="s">
        <v>703</v>
      </c>
      <c r="F93" s="22"/>
      <c r="G93" s="38" t="s">
        <v>377</v>
      </c>
      <c r="H93" s="38" t="s">
        <v>377</v>
      </c>
      <c r="I93" s="38" t="s">
        <v>377</v>
      </c>
      <c r="J93" s="38" t="s">
        <v>377</v>
      </c>
      <c r="K93" s="39">
        <f t="shared" si="0"/>
        <v>0</v>
      </c>
      <c r="L93" s="38">
        <v>0</v>
      </c>
      <c r="M93" s="38">
        <v>0</v>
      </c>
      <c r="N93" s="38">
        <v>0.06</v>
      </c>
      <c r="O93" s="38">
        <v>0</v>
      </c>
      <c r="P93" s="39">
        <f t="shared" si="1"/>
        <v>0.06</v>
      </c>
      <c r="Q93" s="38" t="s">
        <v>377</v>
      </c>
      <c r="R93" s="38" t="s">
        <v>377</v>
      </c>
      <c r="S93" s="38" t="s">
        <v>377</v>
      </c>
      <c r="T93" s="38" t="s">
        <v>377</v>
      </c>
      <c r="U93" s="39">
        <f t="shared" si="2"/>
        <v>0</v>
      </c>
      <c r="V93" s="40">
        <v>0</v>
      </c>
      <c r="W93" s="40">
        <f t="shared" si="39"/>
        <v>0</v>
      </c>
      <c r="X93" s="40">
        <v>0</v>
      </c>
      <c r="Y93" s="40">
        <v>0</v>
      </c>
      <c r="Z93" s="93">
        <v>0</v>
      </c>
      <c r="AA93" s="93">
        <v>0</v>
      </c>
      <c r="AB93" s="93">
        <v>0</v>
      </c>
      <c r="AC93" s="93">
        <v>0</v>
      </c>
      <c r="AD93" s="93">
        <v>0</v>
      </c>
      <c r="AE93" s="93">
        <v>0</v>
      </c>
      <c r="AF93" s="93">
        <v>0</v>
      </c>
      <c r="AG93" s="41">
        <v>0.44600000000000001</v>
      </c>
      <c r="AH93" s="41">
        <v>0.44600000000000001</v>
      </c>
      <c r="AI93" s="41">
        <v>0</v>
      </c>
      <c r="AJ93" s="41">
        <v>0</v>
      </c>
      <c r="AK93" s="41">
        <v>0</v>
      </c>
      <c r="AL93" s="41">
        <v>0</v>
      </c>
      <c r="AM93" s="41">
        <v>0</v>
      </c>
      <c r="AN93" s="41">
        <v>0.44600000000000001</v>
      </c>
      <c r="AO93" s="41">
        <v>0</v>
      </c>
      <c r="AP93" s="41">
        <v>0</v>
      </c>
      <c r="AQ93" s="41">
        <v>0</v>
      </c>
      <c r="AR93" s="41">
        <v>0</v>
      </c>
      <c r="AS93" s="41">
        <v>0</v>
      </c>
      <c r="AT93" s="41">
        <v>0</v>
      </c>
      <c r="AU93" s="41">
        <v>0</v>
      </c>
      <c r="AV93" s="41">
        <v>0</v>
      </c>
      <c r="AW93" s="41">
        <v>0</v>
      </c>
      <c r="AX93" s="41">
        <v>0</v>
      </c>
      <c r="AZ93" s="43" t="s">
        <v>704</v>
      </c>
    </row>
    <row r="94" spans="1:52" s="3" customFormat="1" ht="14.5">
      <c r="A94" s="37" t="s">
        <v>705</v>
      </c>
      <c r="B94" s="37" t="s">
        <v>706</v>
      </c>
      <c r="C94" s="37" t="s">
        <v>391</v>
      </c>
      <c r="D94" s="37" t="s">
        <v>391</v>
      </c>
      <c r="E94" s="37" t="s">
        <v>707</v>
      </c>
      <c r="F94" s="22"/>
      <c r="G94" s="38" t="s">
        <v>377</v>
      </c>
      <c r="H94" s="38" t="s">
        <v>377</v>
      </c>
      <c r="I94" s="38" t="s">
        <v>377</v>
      </c>
      <c r="J94" s="38" t="s">
        <v>377</v>
      </c>
      <c r="K94" s="39">
        <f t="shared" si="0"/>
        <v>0</v>
      </c>
      <c r="L94" s="38">
        <v>0</v>
      </c>
      <c r="M94" s="38">
        <v>0</v>
      </c>
      <c r="N94" s="38">
        <v>0.15</v>
      </c>
      <c r="O94" s="38">
        <v>0</v>
      </c>
      <c r="P94" s="39">
        <f t="shared" si="1"/>
        <v>0.15</v>
      </c>
      <c r="Q94" s="38" t="s">
        <v>377</v>
      </c>
      <c r="R94" s="38" t="s">
        <v>377</v>
      </c>
      <c r="S94" s="38" t="s">
        <v>377</v>
      </c>
      <c r="T94" s="38" t="s">
        <v>377</v>
      </c>
      <c r="U94" s="39">
        <f t="shared" si="2"/>
        <v>0</v>
      </c>
      <c r="V94" s="40">
        <v>0</v>
      </c>
      <c r="W94" s="40">
        <f t="shared" si="39"/>
        <v>0</v>
      </c>
      <c r="X94" s="40">
        <v>0</v>
      </c>
      <c r="Y94" s="40">
        <v>0</v>
      </c>
      <c r="Z94" s="93">
        <v>0</v>
      </c>
      <c r="AA94" s="93">
        <v>0</v>
      </c>
      <c r="AB94" s="93">
        <v>0</v>
      </c>
      <c r="AC94" s="93">
        <v>0</v>
      </c>
      <c r="AD94" s="93">
        <v>0</v>
      </c>
      <c r="AE94" s="93">
        <v>0</v>
      </c>
      <c r="AF94" s="93">
        <v>0</v>
      </c>
      <c r="AG94" s="41">
        <v>0.83099999999999996</v>
      </c>
      <c r="AH94" s="41">
        <v>0.83099999999999996</v>
      </c>
      <c r="AI94" s="41">
        <v>0</v>
      </c>
      <c r="AJ94" s="41">
        <v>0</v>
      </c>
      <c r="AK94" s="41">
        <v>0</v>
      </c>
      <c r="AL94" s="41">
        <v>0</v>
      </c>
      <c r="AM94" s="41">
        <v>0</v>
      </c>
      <c r="AN94" s="41">
        <v>0.83099999999999996</v>
      </c>
      <c r="AO94" s="41">
        <v>0</v>
      </c>
      <c r="AP94" s="41">
        <v>0</v>
      </c>
      <c r="AQ94" s="41">
        <v>0</v>
      </c>
      <c r="AR94" s="41">
        <v>0</v>
      </c>
      <c r="AS94" s="41">
        <v>0</v>
      </c>
      <c r="AT94" s="41">
        <v>0</v>
      </c>
      <c r="AU94" s="41">
        <v>0</v>
      </c>
      <c r="AV94" s="41">
        <v>0</v>
      </c>
      <c r="AW94" s="41">
        <v>0</v>
      </c>
      <c r="AX94" s="41">
        <v>0</v>
      </c>
      <c r="AZ94" s="43" t="s">
        <v>708</v>
      </c>
    </row>
    <row r="95" spans="1:52" s="3" customFormat="1" ht="14.5">
      <c r="A95" s="37" t="s">
        <v>709</v>
      </c>
      <c r="B95" s="37" t="s">
        <v>710</v>
      </c>
      <c r="C95" s="37" t="s">
        <v>391</v>
      </c>
      <c r="D95" s="37" t="s">
        <v>391</v>
      </c>
      <c r="E95" s="37" t="s">
        <v>711</v>
      </c>
      <c r="F95" s="22"/>
      <c r="G95" s="38" t="s">
        <v>377</v>
      </c>
      <c r="H95" s="38" t="s">
        <v>377</v>
      </c>
      <c r="I95" s="38" t="s">
        <v>377</v>
      </c>
      <c r="J95" s="38" t="s">
        <v>377</v>
      </c>
      <c r="K95" s="39">
        <f t="shared" si="0"/>
        <v>0</v>
      </c>
      <c r="L95" s="38">
        <v>2E-3</v>
      </c>
      <c r="M95" s="38">
        <v>0</v>
      </c>
      <c r="N95" s="38">
        <v>5.0999999999999997E-2</v>
      </c>
      <c r="O95" s="38">
        <v>0</v>
      </c>
      <c r="P95" s="39">
        <f t="shared" si="1"/>
        <v>5.2999999999999999E-2</v>
      </c>
      <c r="Q95" s="38" t="s">
        <v>377</v>
      </c>
      <c r="R95" s="38" t="s">
        <v>377</v>
      </c>
      <c r="S95" s="38" t="s">
        <v>377</v>
      </c>
      <c r="T95" s="38" t="s">
        <v>377</v>
      </c>
      <c r="U95" s="39">
        <f t="shared" si="2"/>
        <v>0</v>
      </c>
      <c r="V95" s="40">
        <v>3.6499999999999998E-2</v>
      </c>
      <c r="W95" s="40">
        <f t="shared" si="39"/>
        <v>3.4674999999999997E-2</v>
      </c>
      <c r="X95" s="40">
        <v>0</v>
      </c>
      <c r="Y95" s="40">
        <v>0</v>
      </c>
      <c r="Z95" s="93">
        <v>0</v>
      </c>
      <c r="AA95" s="93">
        <v>2</v>
      </c>
      <c r="AB95" s="93">
        <v>0</v>
      </c>
      <c r="AC95" s="93">
        <v>0</v>
      </c>
      <c r="AD95" s="93">
        <v>0</v>
      </c>
      <c r="AE95" s="93">
        <v>0</v>
      </c>
      <c r="AF95" s="93">
        <v>0</v>
      </c>
      <c r="AG95" s="41">
        <v>0.43</v>
      </c>
      <c r="AH95" s="41">
        <v>0.43</v>
      </c>
      <c r="AI95" s="41">
        <v>0</v>
      </c>
      <c r="AJ95" s="41">
        <v>0</v>
      </c>
      <c r="AK95" s="41">
        <v>0</v>
      </c>
      <c r="AL95" s="41">
        <v>0</v>
      </c>
      <c r="AM95" s="41">
        <v>0</v>
      </c>
      <c r="AN95" s="41">
        <v>0.43</v>
      </c>
      <c r="AO95" s="41">
        <v>0</v>
      </c>
      <c r="AP95" s="41">
        <v>0</v>
      </c>
      <c r="AQ95" s="41">
        <v>0</v>
      </c>
      <c r="AR95" s="41">
        <v>0</v>
      </c>
      <c r="AS95" s="41">
        <v>0</v>
      </c>
      <c r="AT95" s="41">
        <v>0</v>
      </c>
      <c r="AU95" s="41">
        <v>0</v>
      </c>
      <c r="AV95" s="41">
        <v>0</v>
      </c>
      <c r="AW95" s="41">
        <v>0</v>
      </c>
      <c r="AX95" s="41">
        <v>0</v>
      </c>
      <c r="AZ95" s="43" t="s">
        <v>712</v>
      </c>
    </row>
    <row r="96" spans="1:52" s="3" customFormat="1" ht="26">
      <c r="A96" s="37" t="s">
        <v>713</v>
      </c>
      <c r="B96" s="37" t="s">
        <v>714</v>
      </c>
      <c r="C96" s="37" t="s">
        <v>376</v>
      </c>
      <c r="D96" s="37" t="s">
        <v>376</v>
      </c>
      <c r="E96" s="37" t="s">
        <v>715</v>
      </c>
      <c r="F96" s="22"/>
      <c r="G96" s="38" t="s">
        <v>377</v>
      </c>
      <c r="H96" s="38" t="s">
        <v>377</v>
      </c>
      <c r="I96" s="38" t="s">
        <v>377</v>
      </c>
      <c r="J96" s="38" t="s">
        <v>377</v>
      </c>
      <c r="K96" s="39">
        <f t="shared" si="0"/>
        <v>0</v>
      </c>
      <c r="L96" s="38">
        <v>0</v>
      </c>
      <c r="M96" s="38">
        <v>0</v>
      </c>
      <c r="N96" s="38">
        <v>8.1000000000000003E-2</v>
      </c>
      <c r="O96" s="38">
        <v>0</v>
      </c>
      <c r="P96" s="39">
        <f t="shared" si="1"/>
        <v>8.1000000000000003E-2</v>
      </c>
      <c r="Q96" s="38" t="s">
        <v>377</v>
      </c>
      <c r="R96" s="38" t="s">
        <v>377</v>
      </c>
      <c r="S96" s="38" t="s">
        <v>377</v>
      </c>
      <c r="T96" s="38" t="s">
        <v>377</v>
      </c>
      <c r="U96" s="39">
        <f t="shared" si="2"/>
        <v>0</v>
      </c>
      <c r="V96" s="40">
        <v>0</v>
      </c>
      <c r="W96" s="40">
        <f>V96*0.95</f>
        <v>0</v>
      </c>
      <c r="X96" s="40">
        <v>0</v>
      </c>
      <c r="Y96" s="40">
        <f>X96*0.95</f>
        <v>0</v>
      </c>
      <c r="Z96" s="93">
        <v>0</v>
      </c>
      <c r="AA96" s="93">
        <v>0</v>
      </c>
      <c r="AB96" s="93">
        <v>0</v>
      </c>
      <c r="AC96" s="93">
        <v>0</v>
      </c>
      <c r="AD96" s="93">
        <v>0</v>
      </c>
      <c r="AE96" s="93">
        <v>0</v>
      </c>
      <c r="AF96" s="93">
        <v>0</v>
      </c>
      <c r="AG96" s="41">
        <v>0.35799999999999998</v>
      </c>
      <c r="AH96" s="41">
        <v>0.35799999999999998</v>
      </c>
      <c r="AI96" s="41">
        <v>0</v>
      </c>
      <c r="AJ96" s="41">
        <v>0</v>
      </c>
      <c r="AK96" s="41">
        <v>0</v>
      </c>
      <c r="AL96" s="41">
        <v>0</v>
      </c>
      <c r="AM96" s="41">
        <v>0</v>
      </c>
      <c r="AN96" s="41">
        <v>0.35799999999999998</v>
      </c>
      <c r="AO96" s="41">
        <v>0</v>
      </c>
      <c r="AP96" s="41">
        <v>0</v>
      </c>
      <c r="AQ96" s="41">
        <v>0</v>
      </c>
      <c r="AR96" s="41">
        <v>0</v>
      </c>
      <c r="AS96" s="41">
        <v>0</v>
      </c>
      <c r="AT96" s="41">
        <v>0</v>
      </c>
      <c r="AU96" s="41">
        <v>0</v>
      </c>
      <c r="AV96" s="41">
        <v>0</v>
      </c>
      <c r="AW96" s="41">
        <v>0</v>
      </c>
      <c r="AX96" s="41">
        <v>0</v>
      </c>
      <c r="AZ96" s="43" t="s">
        <v>716</v>
      </c>
    </row>
    <row r="97" spans="1:52" s="3" customFormat="1" ht="14.5">
      <c r="A97" s="11"/>
      <c r="B97" s="11"/>
      <c r="C97" s="11"/>
      <c r="D97" s="12"/>
      <c r="E97" s="12"/>
      <c r="F97" s="2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Z97" s="13"/>
    </row>
    <row r="98" spans="1:52" s="3" customFormat="1" ht="15.65" customHeight="1">
      <c r="A98" s="106" t="s">
        <v>717</v>
      </c>
      <c r="B98" s="107"/>
      <c r="C98" s="11"/>
      <c r="D98" s="12"/>
      <c r="E98" s="12"/>
      <c r="F98" s="22"/>
      <c r="G98" s="95"/>
      <c r="H98" s="95"/>
      <c r="I98" s="95"/>
      <c r="J98" s="95"/>
      <c r="K98" s="95"/>
      <c r="L98" s="95"/>
      <c r="M98" s="95"/>
      <c r="N98" s="95"/>
      <c r="O98" s="95"/>
      <c r="P98" s="95"/>
      <c r="Q98" s="95"/>
      <c r="R98" s="95"/>
      <c r="S98" s="95"/>
      <c r="T98" s="95"/>
      <c r="U98" s="95"/>
      <c r="V98" s="95"/>
      <c r="W98" s="95"/>
      <c r="X98" s="95"/>
      <c r="Y98" s="95"/>
      <c r="Z98" s="95"/>
      <c r="AA98" s="95"/>
      <c r="AB98" s="95"/>
      <c r="AC98" s="95"/>
      <c r="AD98" s="95"/>
      <c r="AE98" s="95"/>
      <c r="AF98" s="95"/>
      <c r="AG98" s="95"/>
      <c r="AH98" s="95"/>
      <c r="AI98" s="95"/>
      <c r="AJ98" s="95"/>
      <c r="AK98" s="95"/>
      <c r="AL98" s="95"/>
      <c r="AM98" s="95"/>
      <c r="AN98" s="95"/>
      <c r="AO98" s="95"/>
      <c r="AP98" s="95"/>
      <c r="AQ98" s="95"/>
      <c r="AR98" s="95"/>
      <c r="AS98" s="95"/>
      <c r="AT98" s="95"/>
      <c r="AU98" s="95"/>
      <c r="AV98" s="95"/>
      <c r="AW98" s="95"/>
      <c r="AX98" s="95"/>
      <c r="AZ98" s="13"/>
    </row>
    <row r="99" spans="1:52" s="3" customFormat="1" ht="14.5">
      <c r="A99" s="97" t="s">
        <v>31</v>
      </c>
      <c r="B99" s="98"/>
      <c r="C99" s="11"/>
      <c r="D99" s="12"/>
      <c r="E99" s="12"/>
      <c r="F99" s="22"/>
      <c r="G99" s="39">
        <f t="shared" ref="G99:AX99" si="40">SUM(G14:G96)</f>
        <v>0.498</v>
      </c>
      <c r="H99" s="39">
        <f t="shared" si="40"/>
        <v>0</v>
      </c>
      <c r="I99" s="39">
        <f t="shared" si="40"/>
        <v>1.5350000000000001</v>
      </c>
      <c r="J99" s="39">
        <f t="shared" si="40"/>
        <v>1.7000000000000001E-2</v>
      </c>
      <c r="K99" s="39">
        <f t="shared" si="40"/>
        <v>2.0499999999999998</v>
      </c>
      <c r="L99" s="39">
        <f t="shared" si="40"/>
        <v>3.6999999999999975</v>
      </c>
      <c r="M99" s="39">
        <f t="shared" si="40"/>
        <v>1.5000000000000003E-2</v>
      </c>
      <c r="N99" s="39">
        <f t="shared" si="40"/>
        <v>33.331000000000003</v>
      </c>
      <c r="O99" s="39">
        <f t="shared" si="40"/>
        <v>0.14800000000000002</v>
      </c>
      <c r="P99" s="39">
        <f t="shared" si="40"/>
        <v>37.194000000000003</v>
      </c>
      <c r="Q99" s="39">
        <f t="shared" si="40"/>
        <v>0</v>
      </c>
      <c r="R99" s="39">
        <f t="shared" si="40"/>
        <v>0</v>
      </c>
      <c r="S99" s="39">
        <f t="shared" si="40"/>
        <v>0</v>
      </c>
      <c r="T99" s="39">
        <f t="shared" si="40"/>
        <v>0</v>
      </c>
      <c r="U99" s="39">
        <f t="shared" si="40"/>
        <v>0</v>
      </c>
      <c r="V99" s="39">
        <f t="shared" si="40"/>
        <v>391.04320000000018</v>
      </c>
      <c r="W99" s="39">
        <f t="shared" si="40"/>
        <v>311.77882199999993</v>
      </c>
      <c r="X99" s="39">
        <f t="shared" si="40"/>
        <v>6.8679999999999994</v>
      </c>
      <c r="Y99" s="39">
        <f t="shared" si="40"/>
        <v>6.4639000000000006</v>
      </c>
      <c r="Z99" s="39">
        <f t="shared" si="40"/>
        <v>0</v>
      </c>
      <c r="AA99" s="46">
        <f t="shared" si="40"/>
        <v>4198</v>
      </c>
      <c r="AB99" s="39">
        <f t="shared" si="40"/>
        <v>0</v>
      </c>
      <c r="AC99" s="39">
        <f t="shared" si="40"/>
        <v>0</v>
      </c>
      <c r="AD99" s="39">
        <f t="shared" si="40"/>
        <v>0</v>
      </c>
      <c r="AE99" s="39">
        <f t="shared" si="40"/>
        <v>0</v>
      </c>
      <c r="AF99" s="39">
        <f t="shared" si="40"/>
        <v>0</v>
      </c>
      <c r="AG99" s="157">
        <f t="shared" si="40"/>
        <v>80.759999999999962</v>
      </c>
      <c r="AH99" s="157">
        <f t="shared" si="40"/>
        <v>78.800999999999959</v>
      </c>
      <c r="AI99" s="157">
        <f t="shared" si="40"/>
        <v>1.9590000000000001</v>
      </c>
      <c r="AJ99" s="39">
        <f t="shared" si="40"/>
        <v>0</v>
      </c>
      <c r="AK99" s="39">
        <f t="shared" si="40"/>
        <v>0</v>
      </c>
      <c r="AL99" s="39">
        <f t="shared" si="40"/>
        <v>0</v>
      </c>
      <c r="AM99" s="39">
        <f t="shared" si="40"/>
        <v>0</v>
      </c>
      <c r="AN99" s="157">
        <f t="shared" si="40"/>
        <v>80.759999999999962</v>
      </c>
      <c r="AO99" s="39">
        <f t="shared" si="40"/>
        <v>0</v>
      </c>
      <c r="AP99" s="39">
        <f t="shared" si="40"/>
        <v>0</v>
      </c>
      <c r="AQ99" s="39">
        <f t="shared" si="40"/>
        <v>0</v>
      </c>
      <c r="AR99" s="157">
        <f t="shared" si="40"/>
        <v>0.42299999999999999</v>
      </c>
      <c r="AS99" s="157">
        <f t="shared" si="40"/>
        <v>0.216</v>
      </c>
      <c r="AT99" s="157">
        <f t="shared" si="40"/>
        <v>0.20699999999999999</v>
      </c>
      <c r="AU99" s="39">
        <f t="shared" si="40"/>
        <v>0</v>
      </c>
      <c r="AV99" s="39">
        <f t="shared" si="40"/>
        <v>0</v>
      </c>
      <c r="AW99" s="39">
        <f t="shared" si="40"/>
        <v>0</v>
      </c>
      <c r="AX99" s="39">
        <f t="shared" si="40"/>
        <v>0</v>
      </c>
      <c r="AZ99" s="43" t="s">
        <v>718</v>
      </c>
    </row>
    <row r="100" spans="1:52" s="20" customFormat="1" ht="14.5">
      <c r="F100" s="22"/>
    </row>
    <row r="101" spans="1:52" s="3" customFormat="1" ht="14.5"/>
  </sheetData>
  <autoFilter ref="A13:AZ96" xr:uid="{00000000-0001-0000-0700-000000000000}"/>
  <mergeCells count="51">
    <mergeCell ref="AR6:AX6"/>
    <mergeCell ref="AR7:AW7"/>
    <mergeCell ref="AX8:AX9"/>
    <mergeCell ref="AW8:AW9"/>
    <mergeCell ref="AV8:AV9"/>
    <mergeCell ref="AU8:AU9"/>
    <mergeCell ref="AT8:AT9"/>
    <mergeCell ref="AS8:AS9"/>
    <mergeCell ref="AR8:AR9"/>
    <mergeCell ref="Z6:AF6"/>
    <mergeCell ref="Z7:AC7"/>
    <mergeCell ref="AD7:AF7"/>
    <mergeCell ref="A98:B98"/>
    <mergeCell ref="A99:B99"/>
    <mergeCell ref="A10:E10"/>
    <mergeCell ref="A11:E11"/>
    <mergeCell ref="J8:J9"/>
    <mergeCell ref="K8:K9"/>
    <mergeCell ref="Z8:AB8"/>
    <mergeCell ref="P8:P9"/>
    <mergeCell ref="G8:G9"/>
    <mergeCell ref="H8:H9"/>
    <mergeCell ref="I8:I9"/>
    <mergeCell ref="A6:E9"/>
    <mergeCell ref="AZ6:AZ11"/>
    <mergeCell ref="G7:K7"/>
    <mergeCell ref="L7:P7"/>
    <mergeCell ref="Q7:U7"/>
    <mergeCell ref="G6:U6"/>
    <mergeCell ref="V6:Y6"/>
    <mergeCell ref="V7:W7"/>
    <mergeCell ref="X7:Y7"/>
    <mergeCell ref="AG6:AQ6"/>
    <mergeCell ref="AG7:AN7"/>
    <mergeCell ref="AO7:AQ7"/>
    <mergeCell ref="AD8:AE8"/>
    <mergeCell ref="L8:L9"/>
    <mergeCell ref="M8:M9"/>
    <mergeCell ref="N8:N9"/>
    <mergeCell ref="O8:O9"/>
    <mergeCell ref="AG8:AG9"/>
    <mergeCell ref="Q8:Q9"/>
    <mergeCell ref="R8:R9"/>
    <mergeCell ref="S8:S9"/>
    <mergeCell ref="T8:T9"/>
    <mergeCell ref="U8:U9"/>
    <mergeCell ref="Y8:Y9"/>
    <mergeCell ref="W8:W9"/>
    <mergeCell ref="X8:X9"/>
    <mergeCell ref="V8:V9"/>
    <mergeCell ref="AF8:AF9"/>
  </mergeCells>
  <phoneticPr fontId="32" type="noConversion"/>
  <pageMargins left="0.7" right="0.7" top="0.75" bottom="0.75" header="0.3" footer="0.3"/>
  <pageSetup paperSize="8" scale="20"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ignoredErrors>
    <ignoredError sqref="W17 W62"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O110"/>
  <sheetViews>
    <sheetView topLeftCell="A4" zoomScaleNormal="100" workbookViewId="0">
      <selection activeCell="C108" sqref="C108"/>
    </sheetView>
  </sheetViews>
  <sheetFormatPr defaultColWidth="9" defaultRowHeight="14"/>
  <cols>
    <col min="1" max="1" width="10.33203125" style="2" customWidth="1"/>
    <col min="2" max="4" width="23.08203125" style="2" customWidth="1"/>
    <col min="5" max="5" width="1.83203125" style="2" customWidth="1"/>
    <col min="6" max="11" width="10" style="2" customWidth="1"/>
    <col min="12" max="13" width="10.58203125" style="2" customWidth="1"/>
    <col min="14" max="14" width="1.58203125" style="2" customWidth="1"/>
    <col min="15" max="15" width="8.33203125" style="2" customWidth="1"/>
    <col min="16" max="16" width="1.83203125" style="2" customWidth="1"/>
    <col min="17" max="16384" width="9" style="2"/>
  </cols>
  <sheetData>
    <row r="1" spans="1:15" ht="35.5">
      <c r="A1" s="35" t="s">
        <v>719</v>
      </c>
      <c r="B1" s="1"/>
      <c r="C1" s="1"/>
      <c r="D1" s="1"/>
    </row>
    <row r="3" spans="1:15" s="3" customFormat="1" ht="19.5" customHeight="1">
      <c r="A3" s="34" t="s">
        <v>720</v>
      </c>
      <c r="B3" s="34"/>
      <c r="C3" s="34"/>
      <c r="D3" s="34"/>
      <c r="E3" s="34"/>
      <c r="F3" s="34"/>
      <c r="G3" s="34"/>
      <c r="H3" s="34"/>
      <c r="I3" s="34"/>
      <c r="J3" s="34"/>
      <c r="K3" s="34"/>
      <c r="L3" s="34"/>
      <c r="M3" s="56">
        <f>Cover!C11</f>
        <v>0</v>
      </c>
      <c r="N3" s="57"/>
      <c r="O3" s="57"/>
    </row>
    <row r="4" spans="1:15" s="3" customFormat="1" ht="19.5">
      <c r="A4" s="6"/>
      <c r="B4" s="6"/>
      <c r="C4" s="6"/>
      <c r="D4" s="6"/>
      <c r="E4" s="6"/>
      <c r="F4" s="6"/>
      <c r="G4" s="6"/>
      <c r="H4" s="6"/>
      <c r="I4" s="6"/>
      <c r="J4" s="6"/>
      <c r="K4" s="6"/>
      <c r="L4" s="6"/>
      <c r="M4" s="6"/>
      <c r="O4" s="5"/>
    </row>
    <row r="5" spans="1:15" s="3" customFormat="1" ht="14.5">
      <c r="A5" s="22">
        <v>1</v>
      </c>
      <c r="B5" s="22">
        <v>2</v>
      </c>
      <c r="C5" s="22">
        <v>3</v>
      </c>
      <c r="D5" s="22">
        <v>4</v>
      </c>
      <c r="E5" s="22"/>
      <c r="F5" s="22">
        <v>5</v>
      </c>
      <c r="G5" s="22">
        <v>6</v>
      </c>
      <c r="H5" s="22">
        <v>7</v>
      </c>
      <c r="I5" s="22">
        <v>8</v>
      </c>
      <c r="J5" s="22">
        <v>9</v>
      </c>
      <c r="K5" s="22">
        <v>10</v>
      </c>
      <c r="L5" s="22">
        <v>11</v>
      </c>
      <c r="M5" s="22">
        <v>12</v>
      </c>
      <c r="N5" s="22"/>
      <c r="O5" s="22"/>
    </row>
    <row r="6" spans="1:15" s="8" customFormat="1" ht="16.5" customHeight="1">
      <c r="A6" s="99" t="s">
        <v>23</v>
      </c>
      <c r="B6" s="99"/>
      <c r="C6" s="99"/>
      <c r="D6" s="99"/>
      <c r="E6" s="9"/>
      <c r="F6" s="99" t="s">
        <v>721</v>
      </c>
      <c r="G6" s="99" t="s">
        <v>722</v>
      </c>
      <c r="H6" s="99" t="s">
        <v>723</v>
      </c>
      <c r="I6" s="99" t="s">
        <v>724</v>
      </c>
      <c r="J6" s="99" t="s">
        <v>725</v>
      </c>
      <c r="K6" s="99" t="s">
        <v>726</v>
      </c>
      <c r="L6" s="99" t="s">
        <v>727</v>
      </c>
      <c r="M6" s="99"/>
      <c r="N6" s="7"/>
      <c r="O6" s="99" t="s">
        <v>28</v>
      </c>
    </row>
    <row r="7" spans="1:15" s="8" customFormat="1" ht="15.5">
      <c r="A7" s="99"/>
      <c r="B7" s="99"/>
      <c r="C7" s="99"/>
      <c r="D7" s="99"/>
      <c r="E7" s="9"/>
      <c r="F7" s="99"/>
      <c r="G7" s="99"/>
      <c r="H7" s="99"/>
      <c r="I7" s="99"/>
      <c r="J7" s="99"/>
      <c r="K7" s="99"/>
      <c r="L7" s="99"/>
      <c r="M7" s="99"/>
      <c r="N7" s="7"/>
      <c r="O7" s="99"/>
    </row>
    <row r="8" spans="1:15" s="8" customFormat="1" ht="38.25" customHeight="1">
      <c r="A8" s="99"/>
      <c r="B8" s="99"/>
      <c r="C8" s="99"/>
      <c r="D8" s="99"/>
      <c r="E8" s="9"/>
      <c r="F8" s="99"/>
      <c r="G8" s="99"/>
      <c r="H8" s="99"/>
      <c r="I8" s="99"/>
      <c r="J8" s="99"/>
      <c r="K8" s="99"/>
      <c r="L8" s="74" t="s">
        <v>728</v>
      </c>
      <c r="M8" s="74" t="s">
        <v>729</v>
      </c>
      <c r="N8" s="7"/>
      <c r="O8" s="99"/>
    </row>
    <row r="9" spans="1:15" s="3" customFormat="1" ht="14.5">
      <c r="A9" s="99" t="s">
        <v>24</v>
      </c>
      <c r="B9" s="99"/>
      <c r="C9" s="99"/>
      <c r="D9" s="99"/>
      <c r="E9" s="9"/>
      <c r="F9" s="74" t="s">
        <v>367</v>
      </c>
      <c r="G9" s="74" t="s">
        <v>367</v>
      </c>
      <c r="H9" s="74" t="s">
        <v>367</v>
      </c>
      <c r="I9" s="74" t="s">
        <v>367</v>
      </c>
      <c r="J9" s="74" t="s">
        <v>367</v>
      </c>
      <c r="K9" s="74" t="s">
        <v>367</v>
      </c>
      <c r="L9" s="74" t="s">
        <v>367</v>
      </c>
      <c r="M9" s="74" t="s">
        <v>730</v>
      </c>
      <c r="N9" s="9"/>
      <c r="O9" s="99"/>
    </row>
    <row r="10" spans="1:15" s="3" customFormat="1" ht="14.5">
      <c r="A10" s="99" t="s">
        <v>25</v>
      </c>
      <c r="B10" s="99"/>
      <c r="C10" s="99"/>
      <c r="D10" s="99"/>
      <c r="E10" s="9"/>
      <c r="F10" s="74">
        <v>0</v>
      </c>
      <c r="G10" s="74">
        <v>0</v>
      </c>
      <c r="H10" s="74">
        <v>0</v>
      </c>
      <c r="I10" s="74">
        <v>0</v>
      </c>
      <c r="J10" s="74">
        <v>0</v>
      </c>
      <c r="K10" s="74">
        <v>0</v>
      </c>
      <c r="L10" s="74">
        <v>0</v>
      </c>
      <c r="M10" s="74">
        <v>0</v>
      </c>
      <c r="N10" s="9"/>
      <c r="O10" s="99"/>
    </row>
    <row r="11" spans="1:15" s="3" customFormat="1" ht="14.5">
      <c r="A11" s="10"/>
      <c r="B11" s="10"/>
      <c r="C11" s="10"/>
      <c r="D11" s="10"/>
      <c r="E11" s="9"/>
      <c r="F11" s="9"/>
      <c r="G11" s="9"/>
      <c r="H11" s="9"/>
      <c r="I11" s="9"/>
      <c r="J11" s="9"/>
      <c r="K11" s="9"/>
      <c r="L11" s="9"/>
      <c r="M11" s="9"/>
      <c r="N11" s="9"/>
    </row>
    <row r="12" spans="1:15" s="3" customFormat="1" ht="14.5">
      <c r="A12" s="74" t="s">
        <v>369</v>
      </c>
      <c r="B12" s="74" t="s">
        <v>370</v>
      </c>
      <c r="C12" s="74" t="s">
        <v>371</v>
      </c>
      <c r="D12" s="74" t="s">
        <v>372</v>
      </c>
      <c r="E12" s="9"/>
      <c r="F12" s="4"/>
      <c r="G12" s="4"/>
      <c r="H12" s="4"/>
      <c r="I12" s="4"/>
      <c r="J12" s="4"/>
      <c r="K12" s="4"/>
      <c r="L12" s="4"/>
      <c r="M12" s="9"/>
      <c r="N12" s="9"/>
    </row>
    <row r="13" spans="1:15" s="3" customFormat="1" ht="14.5">
      <c r="A13" s="44" t="str">
        <f>'P1'!A14</f>
        <v>ESPW027001</v>
      </c>
      <c r="B13" s="44" t="str">
        <f>'P1'!B14</f>
        <v>Bridgewater Wharf, Salford</v>
      </c>
      <c r="C13" s="44" t="str">
        <f>'P1'!C14</f>
        <v>United Utilities</v>
      </c>
      <c r="D13" s="44" t="str">
        <f>'P1'!D14</f>
        <v>n/a</v>
      </c>
      <c r="E13" s="9"/>
      <c r="F13" s="45">
        <v>0</v>
      </c>
      <c r="G13" s="45">
        <v>0</v>
      </c>
      <c r="H13" s="45">
        <v>0</v>
      </c>
      <c r="I13" s="45">
        <v>0</v>
      </c>
      <c r="J13" s="45">
        <v>0</v>
      </c>
      <c r="K13" s="45">
        <v>0</v>
      </c>
      <c r="L13" s="45">
        <v>0</v>
      </c>
      <c r="M13" s="45">
        <v>0</v>
      </c>
      <c r="N13" s="9"/>
      <c r="O13" s="43" t="s">
        <v>731</v>
      </c>
    </row>
    <row r="14" spans="1:15" s="3" customFormat="1" ht="14.5">
      <c r="A14" s="44" t="str">
        <f>'P1'!A15</f>
        <v>ESPW027002</v>
      </c>
      <c r="B14" s="44" t="str">
        <f>'P1'!B15</f>
        <v>Loves Farm, St Neots</v>
      </c>
      <c r="C14" s="44" t="str">
        <f>'P1'!C15</f>
        <v>Anglian Water</v>
      </c>
      <c r="D14" s="44" t="str">
        <f>'P1'!D15</f>
        <v>Anglian Water</v>
      </c>
      <c r="E14" s="9"/>
      <c r="F14" s="45">
        <v>0</v>
      </c>
      <c r="G14" s="45">
        <v>0</v>
      </c>
      <c r="H14" s="45">
        <v>0</v>
      </c>
      <c r="I14" s="45">
        <v>0</v>
      </c>
      <c r="J14" s="45">
        <v>0</v>
      </c>
      <c r="K14" s="45">
        <v>0</v>
      </c>
      <c r="L14" s="45">
        <v>0</v>
      </c>
      <c r="M14" s="45">
        <v>0</v>
      </c>
      <c r="N14" s="9"/>
      <c r="O14" s="43" t="s">
        <v>732</v>
      </c>
    </row>
    <row r="15" spans="1:15" s="3" customFormat="1" ht="14.5">
      <c r="A15" s="44" t="str">
        <f>'P1'!A16</f>
        <v>ESPW027003</v>
      </c>
      <c r="B15" s="44" t="str">
        <f>'P1'!B16</f>
        <v>Malabar Farm, Daventry</v>
      </c>
      <c r="C15" s="44" t="str">
        <f>'P1'!C16</f>
        <v>Anglian Water</v>
      </c>
      <c r="D15" s="44" t="str">
        <f>'P1'!D16</f>
        <v>Anglian Water</v>
      </c>
      <c r="E15" s="9"/>
      <c r="F15" s="45">
        <v>1</v>
      </c>
      <c r="G15" s="45">
        <v>0</v>
      </c>
      <c r="H15" s="45">
        <v>5</v>
      </c>
      <c r="I15" s="45">
        <v>4</v>
      </c>
      <c r="J15" s="45">
        <v>0</v>
      </c>
      <c r="K15" s="45">
        <v>25</v>
      </c>
      <c r="L15" s="45">
        <v>0</v>
      </c>
      <c r="M15" s="45">
        <v>0</v>
      </c>
      <c r="O15" s="43" t="s">
        <v>733</v>
      </c>
    </row>
    <row r="16" spans="1:15" s="3" customFormat="1" ht="14.5">
      <c r="A16" s="44" t="str">
        <f>'P1'!A17</f>
        <v>ESPW027004</v>
      </c>
      <c r="B16" s="44" t="str">
        <f>'P1'!B17</f>
        <v>Middlebeck, Newark</v>
      </c>
      <c r="C16" s="44" t="str">
        <f>'P1'!C17</f>
        <v>Severn Trent Water</v>
      </c>
      <c r="D16" s="44" t="str">
        <f>'P1'!D17</f>
        <v>Severn Trent Water</v>
      </c>
      <c r="E16" s="9"/>
      <c r="F16" s="45">
        <v>0</v>
      </c>
      <c r="G16" s="45">
        <v>0</v>
      </c>
      <c r="H16" s="45">
        <v>0</v>
      </c>
      <c r="I16" s="45">
        <v>2</v>
      </c>
      <c r="J16" s="45">
        <v>0</v>
      </c>
      <c r="K16" s="45">
        <v>7</v>
      </c>
      <c r="L16" s="45">
        <v>0</v>
      </c>
      <c r="M16" s="45">
        <v>0</v>
      </c>
      <c r="O16" s="43" t="s">
        <v>734</v>
      </c>
    </row>
    <row r="17" spans="1:15" s="3" customFormat="1" ht="14.5">
      <c r="A17" s="44" t="str">
        <f>'P1'!A18</f>
        <v>ESPW027005</v>
      </c>
      <c r="B17" s="44" t="str">
        <f>'P1'!B18</f>
        <v>Holton Croft, Grimsby</v>
      </c>
      <c r="C17" s="44" t="str">
        <f>'P1'!C18</f>
        <v>Anglian Water</v>
      </c>
      <c r="D17" s="44" t="str">
        <f>'P1'!D18</f>
        <v>Anglian Water</v>
      </c>
      <c r="E17" s="9"/>
      <c r="F17" s="45">
        <v>0</v>
      </c>
      <c r="G17" s="45">
        <v>0</v>
      </c>
      <c r="H17" s="45">
        <v>0</v>
      </c>
      <c r="I17" s="45">
        <v>0</v>
      </c>
      <c r="J17" s="45">
        <v>0</v>
      </c>
      <c r="K17" s="45">
        <v>0</v>
      </c>
      <c r="L17" s="45">
        <v>0</v>
      </c>
      <c r="M17" s="45">
        <v>0</v>
      </c>
      <c r="O17" s="43" t="s">
        <v>735</v>
      </c>
    </row>
    <row r="18" spans="1:15" s="3" customFormat="1" ht="14.5">
      <c r="A18" s="44" t="str">
        <f>'P1'!A19</f>
        <v>ESPW027006</v>
      </c>
      <c r="B18" s="44" t="str">
        <f>'P1'!B19</f>
        <v>Whitehill, Kinver (Phase 1)</v>
      </c>
      <c r="C18" s="44" t="str">
        <f>'P1'!C19</f>
        <v>South Staffs Water</v>
      </c>
      <c r="D18" s="44" t="str">
        <f>'P1'!D19</f>
        <v>Severn Trent Water</v>
      </c>
      <c r="E18" s="9"/>
      <c r="F18" s="45">
        <v>0</v>
      </c>
      <c r="G18" s="45">
        <v>0</v>
      </c>
      <c r="H18" s="45">
        <v>3</v>
      </c>
      <c r="I18" s="45">
        <v>2</v>
      </c>
      <c r="J18" s="45">
        <v>0</v>
      </c>
      <c r="K18" s="45">
        <v>7</v>
      </c>
      <c r="L18" s="45">
        <v>0</v>
      </c>
      <c r="M18" s="45">
        <v>0</v>
      </c>
      <c r="O18" s="43" t="s">
        <v>736</v>
      </c>
    </row>
    <row r="19" spans="1:15" s="3" customFormat="1" ht="14.5">
      <c r="A19" s="44" t="str">
        <f>'P1'!A20</f>
        <v>ESPW027007</v>
      </c>
      <c r="B19" s="44" t="str">
        <f>'P1'!B20</f>
        <v>Pinfold Park II, Bridlington</v>
      </c>
      <c r="C19" s="44" t="str">
        <f>'P1'!C20</f>
        <v>Yorkshire Water</v>
      </c>
      <c r="D19" s="44" t="str">
        <f>'P1'!D20</f>
        <v>Yorkshire Water</v>
      </c>
      <c r="E19" s="9"/>
      <c r="F19" s="45">
        <v>0</v>
      </c>
      <c r="G19" s="45">
        <v>0</v>
      </c>
      <c r="H19" s="45">
        <v>0</v>
      </c>
      <c r="I19" s="45">
        <v>0</v>
      </c>
      <c r="J19" s="45">
        <v>0</v>
      </c>
      <c r="K19" s="45">
        <v>1</v>
      </c>
      <c r="L19" s="45">
        <v>0</v>
      </c>
      <c r="M19" s="45">
        <v>0</v>
      </c>
      <c r="O19" s="43" t="s">
        <v>737</v>
      </c>
    </row>
    <row r="20" spans="1:15" s="3" customFormat="1" ht="26">
      <c r="A20" s="44" t="str">
        <f>'P1'!A21</f>
        <v>ESPW027008</v>
      </c>
      <c r="B20" s="44" t="str">
        <f>'P1'!B21</f>
        <v>Wheatpieces Phase 4, Tewkesbury</v>
      </c>
      <c r="C20" s="44" t="str">
        <f>'P1'!C21</f>
        <v>Severn Trent Water</v>
      </c>
      <c r="D20" s="44" t="str">
        <f>'P1'!D21</f>
        <v>Severn Trent Water</v>
      </c>
      <c r="E20" s="9"/>
      <c r="F20" s="45">
        <v>0</v>
      </c>
      <c r="G20" s="45">
        <v>0</v>
      </c>
      <c r="H20" s="45">
        <v>0</v>
      </c>
      <c r="I20" s="45">
        <v>0</v>
      </c>
      <c r="J20" s="45">
        <v>0</v>
      </c>
      <c r="K20" s="45">
        <v>1</v>
      </c>
      <c r="L20" s="45">
        <v>0</v>
      </c>
      <c r="M20" s="45">
        <v>0</v>
      </c>
      <c r="O20" s="43" t="s">
        <v>738</v>
      </c>
    </row>
    <row r="21" spans="1:15" s="3" customFormat="1" ht="14.5">
      <c r="A21" s="44" t="str">
        <f>'P1'!A22</f>
        <v>ESPW027009</v>
      </c>
      <c r="B21" s="44" t="str">
        <f>'P1'!B22</f>
        <v>North Orbital, St Albans</v>
      </c>
      <c r="C21" s="44" t="str">
        <f>'P1'!C22</f>
        <v>Affinity Water</v>
      </c>
      <c r="D21" s="44" t="str">
        <f>'P1'!D22</f>
        <v>Thames Water</v>
      </c>
      <c r="E21" s="9"/>
      <c r="F21" s="45">
        <v>0</v>
      </c>
      <c r="G21" s="45">
        <v>0</v>
      </c>
      <c r="H21" s="45">
        <v>0</v>
      </c>
      <c r="I21" s="45">
        <v>0</v>
      </c>
      <c r="J21" s="45">
        <v>0</v>
      </c>
      <c r="K21" s="45">
        <v>0</v>
      </c>
      <c r="L21" s="45">
        <v>0</v>
      </c>
      <c r="M21" s="45">
        <v>0</v>
      </c>
      <c r="O21" s="43" t="s">
        <v>739</v>
      </c>
    </row>
    <row r="22" spans="1:15" s="3" customFormat="1" ht="14.5">
      <c r="A22" s="44" t="str">
        <f>'P1'!A23</f>
        <v>ESPW027010</v>
      </c>
      <c r="B22" s="44" t="str">
        <f>'P1'!B23</f>
        <v>Cote Road, Bampton</v>
      </c>
      <c r="C22" s="44" t="str">
        <f>'P1'!C23</f>
        <v>Thames Water</v>
      </c>
      <c r="D22" s="44" t="str">
        <f>'P1'!D23</f>
        <v>Thames Water</v>
      </c>
      <c r="E22" s="9"/>
      <c r="F22" s="45">
        <v>0</v>
      </c>
      <c r="G22" s="45">
        <v>0</v>
      </c>
      <c r="H22" s="45">
        <v>1</v>
      </c>
      <c r="I22" s="45">
        <v>0</v>
      </c>
      <c r="J22" s="45">
        <v>0</v>
      </c>
      <c r="K22" s="45">
        <v>8</v>
      </c>
      <c r="L22" s="45">
        <v>0</v>
      </c>
      <c r="M22" s="45">
        <v>0</v>
      </c>
      <c r="O22" s="43" t="s">
        <v>740</v>
      </c>
    </row>
    <row r="23" spans="1:15" s="3" customFormat="1" ht="14.5">
      <c r="A23" s="44" t="str">
        <f>'P1'!A24</f>
        <v>ESPW031041</v>
      </c>
      <c r="B23" s="44" t="str">
        <f>'P1'!B24</f>
        <v>C2, Stanley Street, Salford</v>
      </c>
      <c r="C23" s="44" t="str">
        <f>'P1'!C24</f>
        <v>United Utilities</v>
      </c>
      <c r="D23" s="44" t="str">
        <f>'P1'!D24</f>
        <v>United Utilities</v>
      </c>
      <c r="E23" s="9"/>
      <c r="F23" s="45">
        <v>0</v>
      </c>
      <c r="G23" s="45">
        <v>0</v>
      </c>
      <c r="H23" s="45">
        <v>0</v>
      </c>
      <c r="I23" s="45">
        <v>0</v>
      </c>
      <c r="J23" s="45">
        <v>0</v>
      </c>
      <c r="K23" s="45">
        <v>0</v>
      </c>
      <c r="L23" s="45">
        <v>0</v>
      </c>
      <c r="M23" s="45">
        <v>0</v>
      </c>
      <c r="O23" s="43" t="s">
        <v>741</v>
      </c>
    </row>
    <row r="24" spans="1:15" s="3" customFormat="1" ht="26">
      <c r="A24" s="44" t="str">
        <f>'P1'!A25</f>
        <v>ESPW031701</v>
      </c>
      <c r="B24" s="44" t="str">
        <f>'P1'!B25</f>
        <v>Fairham Pastures (Phase 1) and Phase 4, Nottingham</v>
      </c>
      <c r="C24" s="44" t="str">
        <f>'P1'!C25</f>
        <v>Severn Trent Water</v>
      </c>
      <c r="D24" s="44" t="str">
        <f>'P1'!D25</f>
        <v>Severn Trent Water</v>
      </c>
      <c r="E24" s="9"/>
      <c r="F24" s="45">
        <v>0</v>
      </c>
      <c r="G24" s="45">
        <v>0</v>
      </c>
      <c r="H24" s="45">
        <v>0</v>
      </c>
      <c r="I24" s="45">
        <v>0</v>
      </c>
      <c r="J24" s="45">
        <v>0</v>
      </c>
      <c r="K24" s="45">
        <v>1</v>
      </c>
      <c r="L24" s="45">
        <v>0</v>
      </c>
      <c r="M24" s="45">
        <v>0</v>
      </c>
      <c r="O24" s="43" t="s">
        <v>742</v>
      </c>
    </row>
    <row r="25" spans="1:15" s="3" customFormat="1" ht="14.5">
      <c r="A25" s="44" t="str">
        <f>'P1'!A26</f>
        <v>ESPW032500</v>
      </c>
      <c r="B25" s="44" t="str">
        <f>'P1'!B26</f>
        <v>Latitude Purple, Leeds</v>
      </c>
      <c r="C25" s="44" t="str">
        <f>'P1'!C26</f>
        <v>Yorkshire Water</v>
      </c>
      <c r="D25" s="44" t="str">
        <f>'P1'!D26</f>
        <v>Yorkshire Water</v>
      </c>
      <c r="E25" s="9"/>
      <c r="F25" s="45">
        <v>0</v>
      </c>
      <c r="G25" s="45">
        <v>0</v>
      </c>
      <c r="H25" s="45">
        <v>1</v>
      </c>
      <c r="I25" s="45">
        <v>0</v>
      </c>
      <c r="J25" s="45">
        <v>0</v>
      </c>
      <c r="K25" s="45">
        <v>4</v>
      </c>
      <c r="L25" s="45">
        <v>0</v>
      </c>
      <c r="M25" s="45">
        <v>0</v>
      </c>
      <c r="O25" s="43" t="s">
        <v>743</v>
      </c>
    </row>
    <row r="26" spans="1:15" s="3" customFormat="1" ht="14.5">
      <c r="A26" s="44" t="str">
        <f>'P1'!A27</f>
        <v>ESPW033054</v>
      </c>
      <c r="B26" s="44" t="str">
        <f>'P1'!B27</f>
        <v>Merchant’s Wharf, Salford</v>
      </c>
      <c r="C26" s="44" t="str">
        <f>'P1'!C27</f>
        <v>United Utilities</v>
      </c>
      <c r="D26" s="44" t="str">
        <f>'P1'!D27</f>
        <v>United Utilities</v>
      </c>
      <c r="E26" s="9"/>
      <c r="F26" s="45">
        <v>0</v>
      </c>
      <c r="G26" s="45">
        <v>0</v>
      </c>
      <c r="H26" s="45">
        <v>0</v>
      </c>
      <c r="I26" s="45">
        <v>0</v>
      </c>
      <c r="J26" s="45">
        <v>0</v>
      </c>
      <c r="K26" s="45"/>
      <c r="L26" s="45">
        <v>0</v>
      </c>
      <c r="M26" s="45">
        <v>0</v>
      </c>
      <c r="O26" s="43" t="s">
        <v>744</v>
      </c>
    </row>
    <row r="27" spans="1:15" s="3" customFormat="1" ht="14.5">
      <c r="A27" s="44" t="str">
        <f>'P1'!A28</f>
        <v>ESPW033111</v>
      </c>
      <c r="B27" s="44" t="str">
        <f>'P1'!B28</f>
        <v>Sylvester Street, Sheffield</v>
      </c>
      <c r="C27" s="44" t="str">
        <f>'P1'!C28</f>
        <v>Yorkshire Water</v>
      </c>
      <c r="D27" s="44" t="str">
        <f>'P1'!D28</f>
        <v>Yorkshire Water</v>
      </c>
      <c r="E27" s="9"/>
      <c r="F27" s="45">
        <v>0</v>
      </c>
      <c r="G27" s="45">
        <v>0</v>
      </c>
      <c r="H27" s="45">
        <v>1</v>
      </c>
      <c r="I27" s="45">
        <v>0</v>
      </c>
      <c r="J27" s="45">
        <v>0</v>
      </c>
      <c r="K27" s="45">
        <v>3</v>
      </c>
      <c r="L27" s="45">
        <v>0</v>
      </c>
      <c r="M27" s="45">
        <v>0</v>
      </c>
      <c r="O27" s="43" t="s">
        <v>745</v>
      </c>
    </row>
    <row r="28" spans="1:15" s="3" customFormat="1" ht="14.5">
      <c r="A28" s="44" t="str">
        <f>'P1'!A29</f>
        <v>ESPW033271</v>
      </c>
      <c r="B28" s="44" t="str">
        <f>'P1'!B29</f>
        <v>Victoria Riverside, Manchester</v>
      </c>
      <c r="C28" s="44" t="str">
        <f>'P1'!C29</f>
        <v>United Utilities</v>
      </c>
      <c r="D28" s="44" t="str">
        <f>'P1'!D29</f>
        <v>n/a</v>
      </c>
      <c r="E28" s="9"/>
      <c r="F28" s="45">
        <v>0</v>
      </c>
      <c r="G28" s="45">
        <v>0</v>
      </c>
      <c r="H28" s="45">
        <v>0</v>
      </c>
      <c r="I28" s="45">
        <v>0</v>
      </c>
      <c r="J28" s="45">
        <v>0</v>
      </c>
      <c r="K28" s="45">
        <v>1</v>
      </c>
      <c r="L28" s="45">
        <v>0</v>
      </c>
      <c r="M28" s="45">
        <v>0</v>
      </c>
      <c r="O28" s="43" t="s">
        <v>746</v>
      </c>
    </row>
    <row r="29" spans="1:15" s="3" customFormat="1" ht="14.5">
      <c r="A29" s="44" t="str">
        <f>'P1'!A30</f>
        <v>ESPW033338</v>
      </c>
      <c r="B29" s="44" t="str">
        <f>'P1'!B30</f>
        <v>Bhailok Court, Preston</v>
      </c>
      <c r="C29" s="44" t="str">
        <f>'P1'!C30</f>
        <v>United Utilities</v>
      </c>
      <c r="D29" s="44" t="str">
        <f>'P1'!D30</f>
        <v>United Utilities</v>
      </c>
      <c r="E29" s="9"/>
      <c r="F29" s="45">
        <v>0</v>
      </c>
      <c r="G29" s="45">
        <v>0</v>
      </c>
      <c r="H29" s="45">
        <v>0</v>
      </c>
      <c r="I29" s="45">
        <v>0</v>
      </c>
      <c r="J29" s="45">
        <v>0</v>
      </c>
      <c r="K29" s="45">
        <v>4</v>
      </c>
      <c r="L29" s="45">
        <v>0</v>
      </c>
      <c r="M29" s="45">
        <v>0</v>
      </c>
      <c r="O29" s="43" t="s">
        <v>747</v>
      </c>
    </row>
    <row r="30" spans="1:15" s="3" customFormat="1" ht="14.5">
      <c r="A30" s="44" t="str">
        <f>'P1'!A31</f>
        <v>ESPW033374</v>
      </c>
      <c r="B30" s="44" t="str">
        <f>'P1'!B31</f>
        <v>Halifax Road Penistone</v>
      </c>
      <c r="C30" s="44" t="str">
        <f>'P1'!C31</f>
        <v>Yorkshire Water</v>
      </c>
      <c r="D30" s="44" t="str">
        <f>'P1'!D31</f>
        <v>n/a</v>
      </c>
      <c r="E30" s="9"/>
      <c r="F30" s="45">
        <v>0</v>
      </c>
      <c r="G30" s="45">
        <v>0</v>
      </c>
      <c r="H30" s="45">
        <v>3</v>
      </c>
      <c r="I30" s="45">
        <v>4</v>
      </c>
      <c r="J30" s="45">
        <v>0</v>
      </c>
      <c r="K30" s="45">
        <v>138</v>
      </c>
      <c r="L30" s="45">
        <v>0</v>
      </c>
      <c r="M30" s="45">
        <v>0</v>
      </c>
      <c r="O30" s="43" t="s">
        <v>748</v>
      </c>
    </row>
    <row r="31" spans="1:15" s="3" customFormat="1" ht="14.5">
      <c r="A31" s="44" t="str">
        <f>'P1'!A32</f>
        <v>ESPW033386</v>
      </c>
      <c r="B31" s="44" t="str">
        <f>'P1'!B32</f>
        <v>Varsity Quarter, Manchester</v>
      </c>
      <c r="C31" s="44" t="str">
        <f>'P1'!C32</f>
        <v>United Utilities</v>
      </c>
      <c r="D31" s="44" t="str">
        <f>'P1'!D32</f>
        <v>United Utilities</v>
      </c>
      <c r="E31" s="9"/>
      <c r="F31" s="45">
        <v>2</v>
      </c>
      <c r="G31" s="45">
        <v>0</v>
      </c>
      <c r="H31" s="45">
        <v>1</v>
      </c>
      <c r="I31" s="45">
        <v>4</v>
      </c>
      <c r="J31" s="45">
        <v>0</v>
      </c>
      <c r="K31" s="45">
        <v>53</v>
      </c>
      <c r="L31" s="45">
        <v>0</v>
      </c>
      <c r="M31" s="45">
        <v>0</v>
      </c>
      <c r="O31" s="43" t="s">
        <v>749</v>
      </c>
    </row>
    <row r="32" spans="1:15" s="3" customFormat="1" ht="14.5">
      <c r="A32" s="44" t="str">
        <f>'P1'!A33</f>
        <v>ESPW033571</v>
      </c>
      <c r="B32" s="44" t="str">
        <f>'P1'!B33</f>
        <v>Station Road, Newport</v>
      </c>
      <c r="C32" s="44" t="str">
        <f>'P1'!C33</f>
        <v>Severn Trent Water</v>
      </c>
      <c r="D32" s="44" t="str">
        <f>'P1'!D33</f>
        <v>Severn Trent Water</v>
      </c>
      <c r="E32" s="9"/>
      <c r="F32" s="45">
        <v>7</v>
      </c>
      <c r="G32" s="45">
        <v>0</v>
      </c>
      <c r="H32" s="45">
        <v>6</v>
      </c>
      <c r="I32" s="45">
        <v>2</v>
      </c>
      <c r="J32" s="45">
        <v>0</v>
      </c>
      <c r="K32" s="45">
        <v>110</v>
      </c>
      <c r="L32" s="45">
        <v>0</v>
      </c>
      <c r="M32" s="45">
        <v>0</v>
      </c>
      <c r="O32" s="43" t="s">
        <v>750</v>
      </c>
    </row>
    <row r="33" spans="1:15" s="3" customFormat="1" ht="14.5">
      <c r="A33" s="44" t="str">
        <f>'P1'!A34</f>
        <v>ESPW033583</v>
      </c>
      <c r="B33" s="44" t="str">
        <f>'P1'!B34</f>
        <v>Springwell Gardens, Leeds</v>
      </c>
      <c r="C33" s="44" t="str">
        <f>'P1'!C34</f>
        <v>Yorkshire Water</v>
      </c>
      <c r="D33" s="44" t="str">
        <f>'P1'!D34</f>
        <v>Yorkshire Water</v>
      </c>
      <c r="E33" s="9"/>
      <c r="F33" s="45">
        <v>0</v>
      </c>
      <c r="G33" s="45">
        <v>0</v>
      </c>
      <c r="H33" s="45">
        <v>0</v>
      </c>
      <c r="I33" s="45">
        <v>0</v>
      </c>
      <c r="J33" s="45">
        <v>0</v>
      </c>
      <c r="K33" s="45">
        <v>14</v>
      </c>
      <c r="L33" s="45">
        <v>0</v>
      </c>
      <c r="M33" s="45">
        <v>0</v>
      </c>
      <c r="O33" s="43" t="s">
        <v>751</v>
      </c>
    </row>
    <row r="34" spans="1:15" s="3" customFormat="1" ht="14.5">
      <c r="A34" s="44" t="str">
        <f>'P1'!A35</f>
        <v>ESPW033639</v>
      </c>
      <c r="B34" s="44" t="str">
        <f>'P1'!B35</f>
        <v>Bracks Farm, Bishops Auckland</v>
      </c>
      <c r="C34" s="44" t="str">
        <f>'P1'!C35</f>
        <v>Northumbrian Water</v>
      </c>
      <c r="D34" s="44" t="str">
        <f>'P1'!D35</f>
        <v>Northumbrian Water</v>
      </c>
      <c r="E34" s="9"/>
      <c r="F34" s="45">
        <v>0</v>
      </c>
      <c r="G34" s="45">
        <v>0</v>
      </c>
      <c r="H34" s="45">
        <v>2</v>
      </c>
      <c r="I34" s="45">
        <v>6</v>
      </c>
      <c r="J34" s="45">
        <v>0</v>
      </c>
      <c r="K34" s="45">
        <v>60</v>
      </c>
      <c r="L34" s="45">
        <v>0</v>
      </c>
      <c r="M34" s="45">
        <v>0</v>
      </c>
      <c r="O34" s="43" t="s">
        <v>752</v>
      </c>
    </row>
    <row r="35" spans="1:15" s="3" customFormat="1" ht="26">
      <c r="A35" s="44" t="str">
        <f>'P1'!A36</f>
        <v>ESPW033673</v>
      </c>
      <c r="B35" s="44" t="str">
        <f>'P1'!B36</f>
        <v>Wrottesley Park, Wolverhampton</v>
      </c>
      <c r="C35" s="44" t="str">
        <f>'P1'!C36</f>
        <v>Severn Trent Water</v>
      </c>
      <c r="D35" s="44" t="str">
        <f>'P1'!D36</f>
        <v>Severn Trent Water</v>
      </c>
      <c r="E35" s="9"/>
      <c r="F35" s="45">
        <v>9</v>
      </c>
      <c r="G35" s="45">
        <v>0</v>
      </c>
      <c r="H35" s="45">
        <v>4</v>
      </c>
      <c r="I35" s="45">
        <v>6</v>
      </c>
      <c r="J35" s="45">
        <v>0</v>
      </c>
      <c r="K35" s="45">
        <v>69</v>
      </c>
      <c r="L35" s="45">
        <v>0</v>
      </c>
      <c r="M35" s="45">
        <v>0</v>
      </c>
      <c r="O35" s="43" t="s">
        <v>753</v>
      </c>
    </row>
    <row r="36" spans="1:15" s="3" customFormat="1" ht="26">
      <c r="A36" s="44" t="str">
        <f>'P1'!A37</f>
        <v>ESPW033682</v>
      </c>
      <c r="B36" s="44" t="str">
        <f>'P1'!B37</f>
        <v>New Garden Square, Birmingham</v>
      </c>
      <c r="C36" s="44" t="str">
        <f>'P1'!C37</f>
        <v>Severn Trent Water</v>
      </c>
      <c r="D36" s="44" t="str">
        <f>'P1'!D37</f>
        <v>Severn Trent Water</v>
      </c>
      <c r="E36" s="9"/>
      <c r="F36" s="45">
        <v>0</v>
      </c>
      <c r="G36" s="45">
        <v>0</v>
      </c>
      <c r="H36" s="45">
        <v>0</v>
      </c>
      <c r="I36" s="45">
        <v>0</v>
      </c>
      <c r="J36" s="45">
        <v>0</v>
      </c>
      <c r="K36" s="45">
        <v>1</v>
      </c>
      <c r="L36" s="45">
        <v>0</v>
      </c>
      <c r="M36" s="45">
        <v>0</v>
      </c>
      <c r="O36" s="43" t="s">
        <v>754</v>
      </c>
    </row>
    <row r="37" spans="1:15" s="3" customFormat="1" ht="14.5">
      <c r="A37" s="44" t="str">
        <f>'P1'!A38</f>
        <v>ESPW033860</v>
      </c>
      <c r="B37" s="44" t="str">
        <f>'P1'!B38</f>
        <v>Burdon Lane, Sunderland</v>
      </c>
      <c r="C37" s="44" t="str">
        <f>'P1'!C38</f>
        <v>Northumbrian Water</v>
      </c>
      <c r="D37" s="44" t="str">
        <f>'P1'!D38</f>
        <v>Northumbrian Water</v>
      </c>
      <c r="E37" s="9"/>
      <c r="F37" s="45">
        <v>2</v>
      </c>
      <c r="G37" s="45">
        <v>0</v>
      </c>
      <c r="H37" s="45">
        <v>3</v>
      </c>
      <c r="I37" s="45">
        <v>1</v>
      </c>
      <c r="J37" s="45">
        <v>0</v>
      </c>
      <c r="K37" s="45">
        <v>137</v>
      </c>
      <c r="L37" s="45">
        <v>0</v>
      </c>
      <c r="M37" s="45">
        <v>0</v>
      </c>
      <c r="O37" s="43" t="s">
        <v>755</v>
      </c>
    </row>
    <row r="38" spans="1:15" s="3" customFormat="1" ht="14.5">
      <c r="A38" s="44" t="str">
        <f>'P1'!A39</f>
        <v>ESPW033950</v>
      </c>
      <c r="B38" s="44" t="str">
        <f>'P1'!B39</f>
        <v>The Grange, Bideford</v>
      </c>
      <c r="C38" s="44" t="str">
        <f>'P1'!C39</f>
        <v>South West Water</v>
      </c>
      <c r="D38" s="44" t="str">
        <f>'P1'!D39</f>
        <v>South West Water</v>
      </c>
      <c r="E38" s="9"/>
      <c r="F38" s="45">
        <v>1</v>
      </c>
      <c r="G38" s="45">
        <v>0</v>
      </c>
      <c r="H38" s="45">
        <v>3</v>
      </c>
      <c r="I38" s="45">
        <v>4</v>
      </c>
      <c r="J38" s="45">
        <v>0</v>
      </c>
      <c r="K38" s="45">
        <v>77</v>
      </c>
      <c r="L38" s="45">
        <v>0</v>
      </c>
      <c r="M38" s="45">
        <v>0</v>
      </c>
      <c r="O38" s="43" t="s">
        <v>756</v>
      </c>
    </row>
    <row r="39" spans="1:15" s="3" customFormat="1" ht="14.5">
      <c r="A39" s="44" t="str">
        <f>'P1'!A40</f>
        <v>ESPW033954</v>
      </c>
      <c r="B39" s="44" t="str">
        <f>'P1'!B40</f>
        <v>Latitude Blue, Leeds</v>
      </c>
      <c r="C39" s="44" t="str">
        <f>'P1'!C40</f>
        <v>Yorkshire Water</v>
      </c>
      <c r="D39" s="44" t="str">
        <f>'P1'!D40</f>
        <v>Yorkshire Water</v>
      </c>
      <c r="E39" s="9"/>
      <c r="F39" s="45">
        <v>0</v>
      </c>
      <c r="G39" s="45">
        <v>0</v>
      </c>
      <c r="H39" s="45">
        <v>0</v>
      </c>
      <c r="I39" s="45">
        <v>0</v>
      </c>
      <c r="J39" s="45">
        <v>0</v>
      </c>
      <c r="K39" s="45">
        <v>2</v>
      </c>
      <c r="L39" s="45">
        <v>0</v>
      </c>
      <c r="M39" s="45">
        <v>0</v>
      </c>
      <c r="O39" s="43" t="s">
        <v>757</v>
      </c>
    </row>
    <row r="40" spans="1:15" s="3" customFormat="1" ht="14.5">
      <c r="A40" s="44" t="str">
        <f>'P1'!A41</f>
        <v>ESPW034148</v>
      </c>
      <c r="B40" s="44" t="str">
        <f>'P1'!B41</f>
        <v>Trafford Waters, Manchester</v>
      </c>
      <c r="C40" s="44" t="str">
        <f>'P1'!C41</f>
        <v>United Utilities</v>
      </c>
      <c r="D40" s="44" t="str">
        <f>'P1'!D41</f>
        <v>United Utilities</v>
      </c>
      <c r="E40" s="9"/>
      <c r="F40" s="45">
        <v>0</v>
      </c>
      <c r="G40" s="45">
        <v>0</v>
      </c>
      <c r="H40" s="45">
        <v>0</v>
      </c>
      <c r="I40" s="45">
        <v>0</v>
      </c>
      <c r="J40" s="45">
        <v>0</v>
      </c>
      <c r="K40" s="45">
        <v>0</v>
      </c>
      <c r="L40" s="45">
        <v>0</v>
      </c>
      <c r="M40" s="45">
        <v>0</v>
      </c>
      <c r="O40" s="43" t="s">
        <v>758</v>
      </c>
    </row>
    <row r="41" spans="1:15" s="3" customFormat="1" ht="14.5">
      <c r="A41" s="44" t="str">
        <f>'P1'!A42</f>
        <v>ESPW034197</v>
      </c>
      <c r="B41" s="44" t="str">
        <f>'P1'!B42</f>
        <v>Bromyard Road, Worcester</v>
      </c>
      <c r="C41" s="44" t="str">
        <f>'P1'!C42</f>
        <v>Severn Trent Water</v>
      </c>
      <c r="D41" s="44" t="str">
        <f>'P1'!D42</f>
        <v>Severn Trent Water</v>
      </c>
      <c r="E41" s="9"/>
      <c r="F41" s="45">
        <v>0</v>
      </c>
      <c r="G41" s="45">
        <v>0</v>
      </c>
      <c r="H41" s="45">
        <v>0</v>
      </c>
      <c r="I41" s="45">
        <v>6</v>
      </c>
      <c r="J41" s="45">
        <v>0</v>
      </c>
      <c r="K41" s="45">
        <v>62</v>
      </c>
      <c r="L41" s="45">
        <v>0</v>
      </c>
      <c r="M41" s="45">
        <v>0</v>
      </c>
      <c r="O41" s="43" t="s">
        <v>759</v>
      </c>
    </row>
    <row r="42" spans="1:15" s="3" customFormat="1" ht="14.5">
      <c r="A42" s="44" t="str">
        <f>'P1'!A43</f>
        <v>ESPW034261</v>
      </c>
      <c r="B42" s="44" t="str">
        <f>'P1'!B43</f>
        <v>Sydney Road, Crewe</v>
      </c>
      <c r="C42" s="44" t="str">
        <f>'P1'!C43</f>
        <v>United Utilities</v>
      </c>
      <c r="D42" s="44" t="str">
        <f>'P1'!D43</f>
        <v>n/a</v>
      </c>
      <c r="E42" s="9"/>
      <c r="F42" s="45">
        <v>0</v>
      </c>
      <c r="G42" s="45">
        <v>0</v>
      </c>
      <c r="H42" s="45">
        <v>0</v>
      </c>
      <c r="I42" s="45">
        <v>3</v>
      </c>
      <c r="J42" s="45">
        <v>0</v>
      </c>
      <c r="K42" s="45">
        <v>37</v>
      </c>
      <c r="L42" s="45">
        <v>0</v>
      </c>
      <c r="M42" s="45">
        <v>0</v>
      </c>
      <c r="O42" s="43" t="s">
        <v>760</v>
      </c>
    </row>
    <row r="43" spans="1:15" s="3" customFormat="1" ht="14.5">
      <c r="A43" s="44" t="str">
        <f>'P1'!A44</f>
        <v>ESPW034278</v>
      </c>
      <c r="B43" s="44" t="str">
        <f>'P1'!B44</f>
        <v>West Carclaze, St Austell</v>
      </c>
      <c r="C43" s="44" t="str">
        <f>'P1'!C44</f>
        <v>South West Water</v>
      </c>
      <c r="D43" s="44" t="str">
        <f>'P1'!D44</f>
        <v>South West Water</v>
      </c>
      <c r="E43" s="9"/>
      <c r="F43" s="45">
        <v>0</v>
      </c>
      <c r="G43" s="45">
        <v>0</v>
      </c>
      <c r="H43" s="45">
        <v>1</v>
      </c>
      <c r="I43" s="45">
        <v>1</v>
      </c>
      <c r="J43" s="45">
        <v>0</v>
      </c>
      <c r="K43" s="45">
        <v>3</v>
      </c>
      <c r="L43" s="45">
        <v>1</v>
      </c>
      <c r="M43" s="45">
        <v>1350</v>
      </c>
      <c r="O43" s="43" t="s">
        <v>761</v>
      </c>
    </row>
    <row r="44" spans="1:15" s="3" customFormat="1" ht="14.5">
      <c r="A44" s="44" t="str">
        <f>'P1'!A45</f>
        <v>ESPW034319</v>
      </c>
      <c r="B44" s="44" t="str">
        <f>'P1'!B45</f>
        <v>Whitford Road, Bromsgrove</v>
      </c>
      <c r="C44" s="44" t="str">
        <f>'P1'!C45</f>
        <v>Severn Trent Water</v>
      </c>
      <c r="D44" s="44" t="str">
        <f>'P1'!D45</f>
        <v>Severn Trent Water</v>
      </c>
      <c r="E44" s="9"/>
      <c r="F44" s="45">
        <v>0</v>
      </c>
      <c r="G44" s="45">
        <v>0</v>
      </c>
      <c r="H44" s="45">
        <v>3</v>
      </c>
      <c r="I44" s="45">
        <v>0</v>
      </c>
      <c r="J44" s="45">
        <v>0</v>
      </c>
      <c r="K44" s="45">
        <v>34</v>
      </c>
      <c r="L44" s="45">
        <v>0</v>
      </c>
      <c r="M44" s="45">
        <v>0</v>
      </c>
      <c r="O44" s="43" t="s">
        <v>762</v>
      </c>
    </row>
    <row r="45" spans="1:15" s="3" customFormat="1" ht="14.5">
      <c r="A45" s="44" t="str">
        <f>'P1'!A46</f>
        <v>ESPW034347</v>
      </c>
      <c r="B45" s="44" t="str">
        <f>'P1'!B46</f>
        <v>Back Lane, Sowerby</v>
      </c>
      <c r="C45" s="44" t="str">
        <f>'P1'!C46</f>
        <v>Yorkshire Water</v>
      </c>
      <c r="D45" s="44" t="str">
        <f>'P1'!D46</f>
        <v>Yorkshire Water</v>
      </c>
      <c r="E45" s="9"/>
      <c r="F45" s="45">
        <v>0</v>
      </c>
      <c r="G45" s="45">
        <v>0</v>
      </c>
      <c r="H45" s="45">
        <v>0</v>
      </c>
      <c r="I45" s="45">
        <v>0</v>
      </c>
      <c r="J45" s="45">
        <v>0</v>
      </c>
      <c r="K45" s="45">
        <v>44</v>
      </c>
      <c r="L45" s="45">
        <v>0</v>
      </c>
      <c r="M45" s="45">
        <v>0</v>
      </c>
      <c r="O45" s="43" t="s">
        <v>763</v>
      </c>
    </row>
    <row r="46" spans="1:15" s="3" customFormat="1" ht="14.5">
      <c r="A46" s="44" t="str">
        <f>'P1'!A47</f>
        <v>ESPW034357</v>
      </c>
      <c r="B46" s="44" t="str">
        <f>'P1'!B47</f>
        <v>The Maltings, Haddenham</v>
      </c>
      <c r="C46" s="44" t="str">
        <f>'P1'!C47</f>
        <v>Thames Water</v>
      </c>
      <c r="D46" s="44" t="str">
        <f>'P1'!D47</f>
        <v>Thames Water</v>
      </c>
      <c r="E46" s="9"/>
      <c r="F46" s="45">
        <v>1</v>
      </c>
      <c r="G46" s="45">
        <v>0</v>
      </c>
      <c r="H46" s="45">
        <v>2</v>
      </c>
      <c r="I46" s="45">
        <v>2</v>
      </c>
      <c r="J46" s="45">
        <v>0</v>
      </c>
      <c r="K46" s="45">
        <v>46</v>
      </c>
      <c r="L46" s="45">
        <v>0</v>
      </c>
      <c r="M46" s="45">
        <v>0</v>
      </c>
      <c r="O46" s="43" t="s">
        <v>764</v>
      </c>
    </row>
    <row r="47" spans="1:15" s="3" customFormat="1" ht="14.5">
      <c r="A47" s="44" t="str">
        <f>'P1'!A48</f>
        <v>ESPW034422</v>
      </c>
      <c r="B47" s="44" t="str">
        <f>'P1'!B48</f>
        <v>Southport Road, Thornton</v>
      </c>
      <c r="C47" s="44" t="str">
        <f>'P1'!C48</f>
        <v>United Utilities</v>
      </c>
      <c r="D47" s="44" t="str">
        <f>'P1'!D48</f>
        <v>n/a</v>
      </c>
      <c r="E47" s="9"/>
      <c r="F47" s="45">
        <v>0</v>
      </c>
      <c r="G47" s="45">
        <v>0</v>
      </c>
      <c r="H47" s="45">
        <v>1</v>
      </c>
      <c r="I47" s="45">
        <v>0</v>
      </c>
      <c r="J47" s="45">
        <v>0</v>
      </c>
      <c r="K47" s="45">
        <v>70</v>
      </c>
      <c r="L47" s="45">
        <v>0</v>
      </c>
      <c r="M47" s="45">
        <v>0</v>
      </c>
      <c r="O47" s="43" t="s">
        <v>765</v>
      </c>
    </row>
    <row r="48" spans="1:15" s="3" customFormat="1" ht="14.5">
      <c r="A48" s="44" t="str">
        <f>'P1'!A49</f>
        <v>ESPW034586</v>
      </c>
      <c r="B48" s="44" t="str">
        <f>'P1'!B49</f>
        <v>Mount Road, Gorton</v>
      </c>
      <c r="C48" s="44" t="str">
        <f>'P1'!C49</f>
        <v>United Utilities</v>
      </c>
      <c r="D48" s="44" t="str">
        <f>'P1'!D49</f>
        <v>United Utilities</v>
      </c>
      <c r="E48" s="9"/>
      <c r="F48" s="45">
        <v>0</v>
      </c>
      <c r="G48" s="45">
        <v>0</v>
      </c>
      <c r="H48" s="45">
        <v>0</v>
      </c>
      <c r="I48" s="45">
        <v>0</v>
      </c>
      <c r="J48" s="45">
        <v>0</v>
      </c>
      <c r="K48" s="45">
        <v>0</v>
      </c>
      <c r="L48" s="45">
        <v>0</v>
      </c>
      <c r="M48" s="45">
        <v>0</v>
      </c>
      <c r="O48" s="43" t="s">
        <v>766</v>
      </c>
    </row>
    <row r="49" spans="1:15" s="3" customFormat="1" ht="26">
      <c r="A49" s="44" t="str">
        <f>'P1'!A50</f>
        <v>ESPW034592</v>
      </c>
      <c r="B49" s="44" t="str">
        <f>'P1'!B50</f>
        <v>Kennet Garden Village, Newmarket</v>
      </c>
      <c r="C49" s="44" t="str">
        <f>'P1'!C50</f>
        <v>Anglian Water</v>
      </c>
      <c r="D49" s="44" t="str">
        <f>'P1'!D50</f>
        <v>Anglian Water</v>
      </c>
      <c r="E49" s="9"/>
      <c r="F49" s="45">
        <v>0</v>
      </c>
      <c r="G49" s="45">
        <v>0</v>
      </c>
      <c r="H49" s="45">
        <v>3</v>
      </c>
      <c r="I49" s="45">
        <v>0</v>
      </c>
      <c r="J49" s="45">
        <v>0</v>
      </c>
      <c r="K49" s="45">
        <v>22</v>
      </c>
      <c r="L49" s="45">
        <v>0</v>
      </c>
      <c r="M49" s="45">
        <v>0</v>
      </c>
      <c r="O49" s="43" t="s">
        <v>767</v>
      </c>
    </row>
    <row r="50" spans="1:15" s="3" customFormat="1" ht="14.5">
      <c r="A50" s="44" t="str">
        <f>'P1'!A51</f>
        <v>ESPW034682</v>
      </c>
      <c r="B50" s="44" t="str">
        <f>'P1'!B51</f>
        <v>Harvino, Hunnington</v>
      </c>
      <c r="C50" s="44" t="str">
        <f>'P1'!C51</f>
        <v>South Staffs Water</v>
      </c>
      <c r="D50" s="44" t="str">
        <f>'P1'!D51</f>
        <v>Severn Trent Water</v>
      </c>
      <c r="E50" s="9"/>
      <c r="F50" s="45">
        <v>0</v>
      </c>
      <c r="G50" s="45">
        <v>0</v>
      </c>
      <c r="H50" s="45">
        <v>0</v>
      </c>
      <c r="I50" s="45">
        <v>0</v>
      </c>
      <c r="J50" s="45">
        <v>0</v>
      </c>
      <c r="K50" s="45">
        <v>21</v>
      </c>
      <c r="L50" s="45">
        <v>0</v>
      </c>
      <c r="M50" s="45">
        <v>0</v>
      </c>
      <c r="O50" s="43" t="s">
        <v>768</v>
      </c>
    </row>
    <row r="51" spans="1:15" s="3" customFormat="1" ht="26">
      <c r="A51" s="44" t="str">
        <f>'P1'!A52</f>
        <v>ESPW034763</v>
      </c>
      <c r="B51" s="44" t="str">
        <f>'P1'!B52</f>
        <v>Seaham Garden Village, Durham</v>
      </c>
      <c r="C51" s="44" t="str">
        <f>'P1'!C52</f>
        <v>Northumbrian Water</v>
      </c>
      <c r="D51" s="44" t="str">
        <f>'P1'!D52</f>
        <v>Northumbrian Water</v>
      </c>
      <c r="E51" s="9"/>
      <c r="F51" s="45">
        <v>1</v>
      </c>
      <c r="G51" s="45">
        <v>0</v>
      </c>
      <c r="H51" s="45">
        <v>0</v>
      </c>
      <c r="I51" s="45">
        <v>1</v>
      </c>
      <c r="J51" s="45">
        <v>0</v>
      </c>
      <c r="K51" s="45">
        <v>57</v>
      </c>
      <c r="L51" s="45">
        <v>0</v>
      </c>
      <c r="M51" s="45">
        <v>0</v>
      </c>
      <c r="O51" s="43" t="s">
        <v>769</v>
      </c>
    </row>
    <row r="52" spans="1:15" s="3" customFormat="1" ht="14.5">
      <c r="A52" s="44" t="str">
        <f>'P1'!A53</f>
        <v>ESPW034795</v>
      </c>
      <c r="B52" s="44" t="str">
        <f>'P1'!B53</f>
        <v>Foundry Lea, Bridport</v>
      </c>
      <c r="C52" s="44" t="str">
        <f>'P1'!C53</f>
        <v>Wessex Water</v>
      </c>
      <c r="D52" s="44" t="str">
        <f>'P1'!D53</f>
        <v>Wessex Water</v>
      </c>
      <c r="E52" s="9"/>
      <c r="F52" s="45">
        <v>0</v>
      </c>
      <c r="G52" s="45">
        <v>0</v>
      </c>
      <c r="H52" s="45">
        <v>0</v>
      </c>
      <c r="I52" s="45">
        <v>0</v>
      </c>
      <c r="J52" s="45">
        <v>0</v>
      </c>
      <c r="K52" s="45">
        <v>0</v>
      </c>
      <c r="L52" s="45">
        <v>0</v>
      </c>
      <c r="M52" s="45">
        <v>0</v>
      </c>
      <c r="O52" s="43" t="s">
        <v>770</v>
      </c>
    </row>
    <row r="53" spans="1:15" s="3" customFormat="1" ht="26">
      <c r="A53" s="44" t="str">
        <f>'P1'!A54</f>
        <v>ESPW034818</v>
      </c>
      <c r="B53" s="44" t="str">
        <f>'P1'!B54</f>
        <v>Farm View Road, Kirkby in Ashfield</v>
      </c>
      <c r="C53" s="44" t="str">
        <f>'P1'!C54</f>
        <v>Severn Trent Water</v>
      </c>
      <c r="D53" s="44" t="str">
        <f>'P1'!D54</f>
        <v>Severn Trent Water</v>
      </c>
      <c r="E53" s="9"/>
      <c r="F53" s="45">
        <v>0</v>
      </c>
      <c r="G53" s="45">
        <v>0</v>
      </c>
      <c r="H53" s="45">
        <v>0</v>
      </c>
      <c r="I53" s="45">
        <v>0</v>
      </c>
      <c r="J53" s="45">
        <v>0</v>
      </c>
      <c r="K53" s="45">
        <v>1</v>
      </c>
      <c r="L53" s="45">
        <v>0</v>
      </c>
      <c r="M53" s="45">
        <v>0</v>
      </c>
      <c r="O53" s="43" t="s">
        <v>771</v>
      </c>
    </row>
    <row r="54" spans="1:15" s="3" customFormat="1" ht="14.5">
      <c r="A54" s="44" t="str">
        <f>'P1'!A55</f>
        <v>ESPW035043</v>
      </c>
      <c r="B54" s="44" t="str">
        <f>'P1'!B55</f>
        <v>Coventry Meggitt, Coventry</v>
      </c>
      <c r="C54" s="44" t="str">
        <f>'P1'!C55</f>
        <v>Severn Trent Water</v>
      </c>
      <c r="D54" s="44" t="str">
        <f>'P1'!D55</f>
        <v>Severn Trent Water</v>
      </c>
      <c r="E54" s="9"/>
      <c r="F54" s="45">
        <v>0</v>
      </c>
      <c r="G54" s="45">
        <v>0</v>
      </c>
      <c r="H54" s="45">
        <v>1</v>
      </c>
      <c r="I54" s="45">
        <v>1</v>
      </c>
      <c r="J54" s="45">
        <v>0</v>
      </c>
      <c r="K54" s="45">
        <v>55</v>
      </c>
      <c r="L54" s="45">
        <v>0</v>
      </c>
      <c r="M54" s="45">
        <v>0</v>
      </c>
      <c r="O54" s="43" t="s">
        <v>772</v>
      </c>
    </row>
    <row r="55" spans="1:15" s="3" customFormat="1" ht="14.5">
      <c r="A55" s="44" t="str">
        <f>'P1'!A56</f>
        <v>ESPW035290</v>
      </c>
      <c r="B55" s="44" t="str">
        <f>'P1'!B56</f>
        <v>Harlington West, Dunstable</v>
      </c>
      <c r="C55" s="44" t="str">
        <f>'P1'!C56</f>
        <v>Anglian Water</v>
      </c>
      <c r="D55" s="44" t="str">
        <f>'P1'!D56</f>
        <v>Anglian Water</v>
      </c>
      <c r="E55" s="9"/>
      <c r="F55" s="45">
        <v>0</v>
      </c>
      <c r="G55" s="45">
        <v>0</v>
      </c>
      <c r="H55" s="45">
        <v>3</v>
      </c>
      <c r="I55" s="45">
        <v>3</v>
      </c>
      <c r="J55" s="45">
        <v>0</v>
      </c>
      <c r="K55" s="45">
        <v>3</v>
      </c>
      <c r="L55" s="45">
        <v>1</v>
      </c>
      <c r="M55" s="45">
        <v>240</v>
      </c>
      <c r="O55" s="43" t="s">
        <v>773</v>
      </c>
    </row>
    <row r="56" spans="1:15" s="3" customFormat="1" ht="26">
      <c r="A56" s="44" t="str">
        <f>'P1'!A57</f>
        <v>ESPW035354</v>
      </c>
      <c r="B56" s="44" t="str">
        <f>'P1'!B57</f>
        <v>Hollingworth Road, Littleborough</v>
      </c>
      <c r="C56" s="44" t="str">
        <f>'P1'!C57</f>
        <v>United Utilities</v>
      </c>
      <c r="D56" s="44" t="str">
        <f>'P1'!D57</f>
        <v>n/a</v>
      </c>
      <c r="E56" s="9"/>
      <c r="F56" s="45">
        <v>0</v>
      </c>
      <c r="G56" s="45">
        <v>0</v>
      </c>
      <c r="H56" s="45">
        <v>0</v>
      </c>
      <c r="I56" s="45">
        <v>0</v>
      </c>
      <c r="J56" s="45">
        <v>0</v>
      </c>
      <c r="K56" s="45">
        <v>3</v>
      </c>
      <c r="L56" s="45">
        <v>0</v>
      </c>
      <c r="M56" s="45">
        <v>0</v>
      </c>
      <c r="O56" s="43" t="s">
        <v>774</v>
      </c>
    </row>
    <row r="57" spans="1:15" s="3" customFormat="1" ht="14.5">
      <c r="A57" s="44" t="str">
        <f>'P1'!A58</f>
        <v>ESPW035466</v>
      </c>
      <c r="B57" s="44" t="str">
        <f>'P1'!B58</f>
        <v>The Lakes, Curborough</v>
      </c>
      <c r="C57" s="44" t="str">
        <f>'P1'!C58</f>
        <v>South Staffs Water</v>
      </c>
      <c r="D57" s="44" t="str">
        <f>'P1'!D58</f>
        <v>Severn Trent Water</v>
      </c>
      <c r="E57" s="9"/>
      <c r="F57" s="45">
        <v>0</v>
      </c>
      <c r="G57" s="45">
        <v>0</v>
      </c>
      <c r="H57" s="45">
        <v>3</v>
      </c>
      <c r="I57" s="45">
        <v>0</v>
      </c>
      <c r="J57" s="45">
        <v>0</v>
      </c>
      <c r="K57" s="45">
        <v>14</v>
      </c>
      <c r="L57" s="45">
        <v>0</v>
      </c>
      <c r="M57" s="45">
        <v>0</v>
      </c>
      <c r="O57" s="43" t="s">
        <v>775</v>
      </c>
    </row>
    <row r="58" spans="1:15" s="3" customFormat="1" ht="14.5">
      <c r="A58" s="44" t="str">
        <f>'P1'!A59</f>
        <v>ESPW035500</v>
      </c>
      <c r="B58" s="44" t="str">
        <f>'P1'!B59</f>
        <v>Omega 7, Warrington</v>
      </c>
      <c r="C58" s="44" t="str">
        <f>'P1'!C59</f>
        <v>United Utilities</v>
      </c>
      <c r="D58" s="44" t="str">
        <f>'P1'!D59</f>
        <v>United Utilities</v>
      </c>
      <c r="E58" s="9"/>
      <c r="F58" s="45">
        <v>0</v>
      </c>
      <c r="G58" s="45">
        <v>0</v>
      </c>
      <c r="H58" s="45">
        <v>0</v>
      </c>
      <c r="I58" s="45">
        <v>0</v>
      </c>
      <c r="J58" s="45">
        <v>0</v>
      </c>
      <c r="K58" s="45">
        <v>2</v>
      </c>
      <c r="L58" s="45">
        <v>0</v>
      </c>
      <c r="M58" s="45">
        <v>0</v>
      </c>
      <c r="O58" s="43" t="s">
        <v>776</v>
      </c>
    </row>
    <row r="59" spans="1:15" s="3" customFormat="1" ht="14.5">
      <c r="A59" s="44" t="str">
        <f>'P1'!A60</f>
        <v>ESPW035513</v>
      </c>
      <c r="B59" s="44" t="str">
        <f>'P1'!B60</f>
        <v>Wilford Lane, West Bridgford</v>
      </c>
      <c r="C59" s="44" t="str">
        <f>'P1'!C60</f>
        <v>Severn Trent Water</v>
      </c>
      <c r="D59" s="44" t="str">
        <f>'P1'!D60</f>
        <v>Severn Trent Water</v>
      </c>
      <c r="E59" s="9"/>
      <c r="F59" s="45">
        <v>0</v>
      </c>
      <c r="G59" s="45">
        <v>0</v>
      </c>
      <c r="H59" s="45">
        <v>0</v>
      </c>
      <c r="I59" s="45">
        <v>0</v>
      </c>
      <c r="J59" s="45">
        <v>0</v>
      </c>
      <c r="K59" s="45">
        <v>3</v>
      </c>
      <c r="L59" s="45">
        <v>0</v>
      </c>
      <c r="M59" s="45">
        <v>0</v>
      </c>
      <c r="O59" s="43" t="s">
        <v>777</v>
      </c>
    </row>
    <row r="60" spans="1:15" s="3" customFormat="1" ht="14.5">
      <c r="A60" s="44" t="str">
        <f>'P1'!A61</f>
        <v>ESPW035837</v>
      </c>
      <c r="B60" s="44" t="str">
        <f>'P1'!B61</f>
        <v>Falcon Quarter, Huntingdon</v>
      </c>
      <c r="C60" s="44" t="str">
        <f>'P1'!C61</f>
        <v>Anglian Water</v>
      </c>
      <c r="D60" s="44" t="str">
        <f>'P1'!D61</f>
        <v>Anglian Water</v>
      </c>
      <c r="E60" s="9"/>
      <c r="F60" s="45">
        <v>0</v>
      </c>
      <c r="G60" s="45">
        <v>0</v>
      </c>
      <c r="H60" s="45">
        <v>0</v>
      </c>
      <c r="I60" s="45">
        <v>0</v>
      </c>
      <c r="J60" s="45">
        <v>0</v>
      </c>
      <c r="K60" s="45">
        <v>0</v>
      </c>
      <c r="L60" s="45">
        <v>0</v>
      </c>
      <c r="M60" s="45">
        <v>0</v>
      </c>
      <c r="O60" s="43" t="s">
        <v>778</v>
      </c>
    </row>
    <row r="61" spans="1:15" s="3" customFormat="1" ht="14.5">
      <c r="A61" s="44" t="str">
        <f>'P1'!A62</f>
        <v>ESPW035987</v>
      </c>
      <c r="B61" s="44" t="str">
        <f>'P1'!B62</f>
        <v>Hollygate Lane, Cotsgrave</v>
      </c>
      <c r="C61" s="44" t="str">
        <f>'P1'!C62</f>
        <v>Severn Trent Water</v>
      </c>
      <c r="D61" s="44" t="str">
        <f>'P1'!D62</f>
        <v>Severn Trent Water</v>
      </c>
      <c r="E61" s="9"/>
      <c r="F61" s="45">
        <v>0</v>
      </c>
      <c r="G61" s="45">
        <v>0</v>
      </c>
      <c r="H61" s="45">
        <v>0</v>
      </c>
      <c r="I61" s="45">
        <v>0</v>
      </c>
      <c r="J61" s="45">
        <v>0</v>
      </c>
      <c r="K61" s="45">
        <v>0</v>
      </c>
      <c r="L61" s="45">
        <v>0</v>
      </c>
      <c r="M61" s="45">
        <v>0</v>
      </c>
      <c r="O61" s="43" t="s">
        <v>779</v>
      </c>
    </row>
    <row r="62" spans="1:15" s="3" customFormat="1" ht="14.5">
      <c r="A62" s="44" t="str">
        <f>'P1'!A63</f>
        <v>ESPW035988</v>
      </c>
      <c r="B62" s="44" t="str">
        <f>'P1'!B63</f>
        <v>Norwood Lane, Peterborough</v>
      </c>
      <c r="C62" s="44" t="str">
        <f>'P1'!C63</f>
        <v>Anglian Water</v>
      </c>
      <c r="D62" s="44" t="str">
        <f>'P1'!D63</f>
        <v>Anglian Water</v>
      </c>
      <c r="E62" s="9"/>
      <c r="F62" s="45">
        <v>0</v>
      </c>
      <c r="G62" s="45">
        <v>0</v>
      </c>
      <c r="H62" s="45">
        <v>0</v>
      </c>
      <c r="I62" s="45">
        <v>0</v>
      </c>
      <c r="J62" s="45">
        <v>0</v>
      </c>
      <c r="K62" s="45">
        <v>6</v>
      </c>
      <c r="L62" s="45">
        <v>0</v>
      </c>
      <c r="M62" s="45">
        <v>0</v>
      </c>
      <c r="O62" s="43" t="s">
        <v>780</v>
      </c>
    </row>
    <row r="63" spans="1:15" s="3" customFormat="1" ht="39" customHeight="1">
      <c r="A63" s="44" t="str">
        <f>'P1'!A64</f>
        <v>ESPW036011</v>
      </c>
      <c r="B63" s="44" t="str">
        <f>'P1'!B64</f>
        <v>Keresley (Site 1 &amp; 2), Warwickshire</v>
      </c>
      <c r="C63" s="44" t="str">
        <f>'P1'!C64</f>
        <v>Severn Trent Water</v>
      </c>
      <c r="D63" s="44" t="str">
        <f>'P1'!D64</f>
        <v>Severn Trent Water</v>
      </c>
      <c r="E63" s="9"/>
      <c r="F63" s="45">
        <v>0</v>
      </c>
      <c r="G63" s="45">
        <v>0</v>
      </c>
      <c r="H63" s="45">
        <v>1</v>
      </c>
      <c r="I63" s="45">
        <v>0</v>
      </c>
      <c r="J63" s="45">
        <v>0</v>
      </c>
      <c r="K63" s="45">
        <v>0</v>
      </c>
      <c r="L63" s="45">
        <v>0</v>
      </c>
      <c r="M63" s="45">
        <v>0</v>
      </c>
      <c r="O63" s="43" t="s">
        <v>781</v>
      </c>
    </row>
    <row r="64" spans="1:15" s="3" customFormat="1" ht="14.5">
      <c r="A64" s="44" t="str">
        <f>'P1'!A65</f>
        <v>ESPW036052</v>
      </c>
      <c r="B64" s="44" t="str">
        <f>'P1'!B65</f>
        <v>Deacons Close, Warrington</v>
      </c>
      <c r="C64" s="44" t="str">
        <f>'P1'!C65</f>
        <v>United Utilities</v>
      </c>
      <c r="D64" s="44" t="str">
        <f>'P1'!D65</f>
        <v>n/a</v>
      </c>
      <c r="E64" s="9"/>
      <c r="F64" s="45">
        <v>0</v>
      </c>
      <c r="G64" s="45">
        <v>0</v>
      </c>
      <c r="H64" s="45">
        <v>0</v>
      </c>
      <c r="I64" s="45">
        <v>0</v>
      </c>
      <c r="J64" s="45">
        <v>0</v>
      </c>
      <c r="K64" s="45">
        <v>1</v>
      </c>
      <c r="L64" s="45">
        <v>0</v>
      </c>
      <c r="M64" s="45">
        <v>0</v>
      </c>
      <c r="O64" s="43" t="s">
        <v>782</v>
      </c>
    </row>
    <row r="65" spans="1:15" s="3" customFormat="1" ht="14.5">
      <c r="A65" s="44" t="str">
        <f>'P1'!A66</f>
        <v>ESPW036055</v>
      </c>
      <c r="B65" s="44" t="str">
        <f>'P1'!B66</f>
        <v>Hungerhill, Edenthorpe</v>
      </c>
      <c r="C65" s="44" t="str">
        <f>'P1'!C66</f>
        <v>Yorkshire Water</v>
      </c>
      <c r="D65" s="44" t="str">
        <f>'P1'!D66</f>
        <v>Yorkshire Water</v>
      </c>
      <c r="E65" s="9"/>
      <c r="F65" s="45">
        <v>0</v>
      </c>
      <c r="G65" s="45">
        <v>0</v>
      </c>
      <c r="H65" s="45">
        <v>1</v>
      </c>
      <c r="I65" s="45">
        <v>0</v>
      </c>
      <c r="J65" s="45">
        <v>0</v>
      </c>
      <c r="K65" s="45">
        <v>7</v>
      </c>
      <c r="L65" s="45">
        <v>0</v>
      </c>
      <c r="M65" s="45">
        <v>0</v>
      </c>
      <c r="O65" s="43" t="s">
        <v>783</v>
      </c>
    </row>
    <row r="66" spans="1:15" s="3" customFormat="1" ht="14.5">
      <c r="A66" s="44" t="str">
        <f>'P1'!A67</f>
        <v>ESPW036056</v>
      </c>
      <c r="B66" s="44" t="str">
        <f>'P1'!B67</f>
        <v>Goosnargh Lane, Preston</v>
      </c>
      <c r="C66" s="44" t="str">
        <f>'P1'!C67</f>
        <v>United Utilities</v>
      </c>
      <c r="D66" s="44" t="str">
        <f>'P1'!D67</f>
        <v>United Utilities</v>
      </c>
      <c r="E66" s="9"/>
      <c r="F66" s="45">
        <v>0</v>
      </c>
      <c r="G66" s="45">
        <v>0</v>
      </c>
      <c r="H66" s="45">
        <v>0</v>
      </c>
      <c r="I66" s="45">
        <v>0</v>
      </c>
      <c r="J66" s="45">
        <v>0</v>
      </c>
      <c r="K66" s="45">
        <v>0</v>
      </c>
      <c r="L66" s="45">
        <v>0</v>
      </c>
      <c r="M66" s="45">
        <v>0</v>
      </c>
      <c r="O66" s="43" t="s">
        <v>784</v>
      </c>
    </row>
    <row r="67" spans="1:15" s="3" customFormat="1" ht="14.5">
      <c r="A67" s="44" t="str">
        <f>'P1'!A68</f>
        <v>ESPW036057</v>
      </c>
      <c r="B67" s="44" t="str">
        <f>'P1'!B68</f>
        <v>Standen Hall Drive, Burnley</v>
      </c>
      <c r="C67" s="44" t="str">
        <f>'P1'!C68</f>
        <v>United Utilities</v>
      </c>
      <c r="D67" s="44" t="str">
        <f>'P1'!D68</f>
        <v>United Utilities</v>
      </c>
      <c r="E67" s="9"/>
      <c r="F67" s="45">
        <v>0</v>
      </c>
      <c r="G67" s="45">
        <v>0</v>
      </c>
      <c r="H67" s="45">
        <v>0</v>
      </c>
      <c r="I67" s="45">
        <v>0</v>
      </c>
      <c r="J67" s="45">
        <v>0</v>
      </c>
      <c r="K67" s="45">
        <v>0</v>
      </c>
      <c r="L67" s="45">
        <v>0</v>
      </c>
      <c r="M67" s="45">
        <v>0</v>
      </c>
      <c r="O67" s="43" t="s">
        <v>785</v>
      </c>
    </row>
    <row r="68" spans="1:15" s="3" customFormat="1" ht="14.5">
      <c r="A68" s="44" t="str">
        <f>'P1'!A69</f>
        <v>ESPW036058</v>
      </c>
      <c r="B68" s="44" t="str">
        <f>'P1'!B69</f>
        <v>Wheatley Lane, Barrowford</v>
      </c>
      <c r="C68" s="44" t="str">
        <f>'P1'!C69</f>
        <v>United Utilities</v>
      </c>
      <c r="D68" s="44" t="str">
        <f>'P1'!D69</f>
        <v>United Utilities</v>
      </c>
      <c r="E68" s="9"/>
      <c r="F68" s="45">
        <v>0</v>
      </c>
      <c r="G68" s="45">
        <v>0</v>
      </c>
      <c r="H68" s="45">
        <v>0</v>
      </c>
      <c r="I68" s="45">
        <v>0</v>
      </c>
      <c r="J68" s="45">
        <v>0</v>
      </c>
      <c r="K68" s="45">
        <v>0</v>
      </c>
      <c r="L68" s="45">
        <v>0</v>
      </c>
      <c r="M68" s="45">
        <v>0</v>
      </c>
      <c r="O68" s="43" t="s">
        <v>786</v>
      </c>
    </row>
    <row r="69" spans="1:15" s="3" customFormat="1" ht="14.5">
      <c r="A69" s="44" t="str">
        <f>'P1'!A70</f>
        <v>ESPW036067</v>
      </c>
      <c r="B69" s="44" t="str">
        <f>'P1'!B70</f>
        <v>Holden Fold, Blackburn</v>
      </c>
      <c r="C69" s="44" t="str">
        <f>'P1'!C70</f>
        <v>United Utilities</v>
      </c>
      <c r="D69" s="44" t="str">
        <f>'P1'!D70</f>
        <v>United Utilities</v>
      </c>
      <c r="E69" s="9"/>
      <c r="F69" s="45">
        <v>0</v>
      </c>
      <c r="G69" s="45">
        <v>0</v>
      </c>
      <c r="H69" s="45">
        <v>0</v>
      </c>
      <c r="I69" s="45">
        <v>0</v>
      </c>
      <c r="J69" s="45">
        <v>0</v>
      </c>
      <c r="K69" s="45">
        <v>0</v>
      </c>
      <c r="L69" s="45">
        <v>0</v>
      </c>
      <c r="M69" s="45">
        <v>0</v>
      </c>
      <c r="O69" s="43" t="s">
        <v>787</v>
      </c>
    </row>
    <row r="70" spans="1:15" s="3" customFormat="1" ht="14.5">
      <c r="A70" s="44" t="str">
        <f>'P1'!A71</f>
        <v>ESPW036124</v>
      </c>
      <c r="B70" s="44" t="str">
        <f>'P1'!B71</f>
        <v>York Gardens, Spalding</v>
      </c>
      <c r="C70" s="44" t="str">
        <f>'P1'!C71</f>
        <v>Anglian Water</v>
      </c>
      <c r="D70" s="44" t="str">
        <f>'P1'!D71</f>
        <v>Anglian Water</v>
      </c>
      <c r="E70" s="9"/>
      <c r="F70" s="45">
        <v>0</v>
      </c>
      <c r="G70" s="45">
        <v>0</v>
      </c>
      <c r="H70" s="45">
        <v>0</v>
      </c>
      <c r="I70" s="45">
        <v>0</v>
      </c>
      <c r="J70" s="45">
        <v>0</v>
      </c>
      <c r="K70" s="45">
        <v>0</v>
      </c>
      <c r="L70" s="45">
        <v>0</v>
      </c>
      <c r="M70" s="45">
        <v>0</v>
      </c>
      <c r="O70" s="43" t="s">
        <v>788</v>
      </c>
    </row>
    <row r="71" spans="1:15" s="3" customFormat="1" ht="14.5">
      <c r="A71" s="44" t="str">
        <f>'P1'!A72</f>
        <v>ESPW036133</v>
      </c>
      <c r="B71" s="44" t="str">
        <f>'P1'!B72</f>
        <v>Biggs Lane, Barkham</v>
      </c>
      <c r="C71" s="44" t="str">
        <f>'P1'!C72</f>
        <v>Thames Water</v>
      </c>
      <c r="D71" s="44" t="str">
        <f>'P1'!D72</f>
        <v>Thames Water</v>
      </c>
      <c r="E71" s="9"/>
      <c r="F71" s="45">
        <v>0</v>
      </c>
      <c r="G71" s="45">
        <v>0</v>
      </c>
      <c r="H71" s="45">
        <v>0</v>
      </c>
      <c r="I71" s="45">
        <v>0</v>
      </c>
      <c r="J71" s="45">
        <v>0</v>
      </c>
      <c r="K71" s="45">
        <v>2</v>
      </c>
      <c r="L71" s="45">
        <v>0</v>
      </c>
      <c r="M71" s="45">
        <v>0</v>
      </c>
      <c r="O71" s="43" t="s">
        <v>789</v>
      </c>
    </row>
    <row r="72" spans="1:15" s="3" customFormat="1" ht="26">
      <c r="A72" s="44" t="str">
        <f>'P1'!A73</f>
        <v>ESPW036135</v>
      </c>
      <c r="B72" s="44" t="str">
        <f>'P1'!B73</f>
        <v>Grantham Road, Radcliffe-on-Trent</v>
      </c>
      <c r="C72" s="44" t="str">
        <f>'P1'!C73</f>
        <v>Severn Trent Water</v>
      </c>
      <c r="D72" s="44" t="str">
        <f>'P1'!D73</f>
        <v>Severn Trent Water</v>
      </c>
      <c r="E72" s="9"/>
      <c r="F72" s="45">
        <v>0</v>
      </c>
      <c r="G72" s="45">
        <v>0</v>
      </c>
      <c r="H72" s="45">
        <v>0</v>
      </c>
      <c r="I72" s="45">
        <v>0</v>
      </c>
      <c r="J72" s="45">
        <v>0</v>
      </c>
      <c r="K72" s="45">
        <v>0</v>
      </c>
      <c r="L72" s="45">
        <v>0</v>
      </c>
      <c r="M72" s="45">
        <v>0</v>
      </c>
      <c r="O72" s="43" t="s">
        <v>790</v>
      </c>
    </row>
    <row r="73" spans="1:15" s="3" customFormat="1" ht="14.5">
      <c r="A73" s="44" t="str">
        <f>'P1'!A74</f>
        <v>ESPW036150</v>
      </c>
      <c r="B73" s="44" t="str">
        <f>'P1'!B74</f>
        <v>Hooten Lane (Phase 1), Leigh</v>
      </c>
      <c r="C73" s="44" t="str">
        <f>'P1'!C74</f>
        <v>United Utilities</v>
      </c>
      <c r="D73" s="44" t="str">
        <f>'P1'!D74</f>
        <v>n/a</v>
      </c>
      <c r="E73" s="9"/>
      <c r="F73" s="45">
        <v>0</v>
      </c>
      <c r="G73" s="45">
        <v>0</v>
      </c>
      <c r="H73" s="45">
        <v>0</v>
      </c>
      <c r="I73" s="45">
        <v>0</v>
      </c>
      <c r="J73" s="45">
        <v>0</v>
      </c>
      <c r="K73" s="45">
        <v>0</v>
      </c>
      <c r="L73" s="45">
        <v>0</v>
      </c>
      <c r="M73" s="45">
        <v>0</v>
      </c>
      <c r="O73" s="43" t="s">
        <v>791</v>
      </c>
    </row>
    <row r="74" spans="1:15" s="3" customFormat="1" ht="14.5">
      <c r="A74" s="44" t="str">
        <f>'P1'!A75</f>
        <v>ESPW036174</v>
      </c>
      <c r="B74" s="44" t="str">
        <f>'P1'!B75</f>
        <v>Boulton Moor, Derby</v>
      </c>
      <c r="C74" s="44" t="str">
        <f>'P1'!C75</f>
        <v>Severn Trent Water</v>
      </c>
      <c r="D74" s="44" t="str">
        <f>'P1'!D75</f>
        <v>Severn Trent Water</v>
      </c>
      <c r="E74" s="9"/>
      <c r="F74" s="45">
        <v>0</v>
      </c>
      <c r="G74" s="45">
        <v>0</v>
      </c>
      <c r="H74" s="45">
        <v>0</v>
      </c>
      <c r="I74" s="45">
        <v>0</v>
      </c>
      <c r="J74" s="45">
        <v>0</v>
      </c>
      <c r="K74" s="45">
        <v>5</v>
      </c>
      <c r="L74" s="45">
        <v>0</v>
      </c>
      <c r="M74" s="45">
        <v>0</v>
      </c>
      <c r="O74" s="43" t="s">
        <v>792</v>
      </c>
    </row>
    <row r="75" spans="1:15" s="3" customFormat="1" ht="14.5">
      <c r="A75" s="44" t="str">
        <f>'P1'!A76</f>
        <v>ESPW036178</v>
      </c>
      <c r="B75" s="44" t="str">
        <f>'P1'!B76</f>
        <v>Shurdington Road, Cheltenham</v>
      </c>
      <c r="C75" s="44" t="str">
        <f>'P1'!C76</f>
        <v>Severn Trent Water</v>
      </c>
      <c r="D75" s="44" t="str">
        <f>'P1'!D76</f>
        <v>Severn Trent Water</v>
      </c>
      <c r="E75" s="9"/>
      <c r="F75" s="45">
        <v>0</v>
      </c>
      <c r="G75" s="45">
        <v>0</v>
      </c>
      <c r="H75" s="45">
        <v>0</v>
      </c>
      <c r="I75" s="45">
        <v>0</v>
      </c>
      <c r="J75" s="45">
        <v>0</v>
      </c>
      <c r="K75" s="45">
        <v>1</v>
      </c>
      <c r="L75" s="45">
        <v>0</v>
      </c>
      <c r="M75" s="45">
        <v>0</v>
      </c>
      <c r="O75" s="43" t="s">
        <v>793</v>
      </c>
    </row>
    <row r="76" spans="1:15" s="3" customFormat="1" ht="14.5">
      <c r="A76" s="44" t="str">
        <f>'P1'!A77</f>
        <v>ESPW036219</v>
      </c>
      <c r="B76" s="44" t="str">
        <f>'P1'!B77</f>
        <v>Cutacre (Phase 1), Salford</v>
      </c>
      <c r="C76" s="44" t="str">
        <f>'P1'!C77</f>
        <v>United Utilities</v>
      </c>
      <c r="D76" s="44" t="str">
        <f>'P1'!D77</f>
        <v>United Utilities</v>
      </c>
      <c r="E76" s="9"/>
      <c r="F76" s="45">
        <v>0</v>
      </c>
      <c r="G76" s="45">
        <v>0</v>
      </c>
      <c r="H76" s="45">
        <v>0</v>
      </c>
      <c r="I76" s="45">
        <v>0</v>
      </c>
      <c r="J76" s="45">
        <v>0</v>
      </c>
      <c r="K76" s="45">
        <v>0</v>
      </c>
      <c r="L76" s="45">
        <v>0</v>
      </c>
      <c r="M76" s="45">
        <v>0</v>
      </c>
      <c r="O76" s="43" t="s">
        <v>794</v>
      </c>
    </row>
    <row r="77" spans="1:15" s="3" customFormat="1" ht="14.5">
      <c r="A77" s="44" t="str">
        <f>'P1'!A78</f>
        <v>ESPW036220</v>
      </c>
      <c r="B77" s="44" t="str">
        <f>'P1'!B78</f>
        <v>Sutton Stop, Coventry</v>
      </c>
      <c r="C77" s="44" t="str">
        <f>'P1'!C78</f>
        <v>Severn Trent Water</v>
      </c>
      <c r="D77" s="44" t="str">
        <f>'P1'!D78</f>
        <v>Severn Trent Water</v>
      </c>
      <c r="E77" s="9"/>
      <c r="F77" s="45">
        <v>0</v>
      </c>
      <c r="G77" s="45">
        <v>0</v>
      </c>
      <c r="H77" s="45">
        <v>0</v>
      </c>
      <c r="I77" s="45">
        <v>0</v>
      </c>
      <c r="J77" s="45">
        <v>0</v>
      </c>
      <c r="K77" s="45">
        <v>0</v>
      </c>
      <c r="L77" s="45">
        <v>0</v>
      </c>
      <c r="M77" s="45">
        <v>0</v>
      </c>
      <c r="O77" s="43" t="s">
        <v>795</v>
      </c>
    </row>
    <row r="78" spans="1:15" s="3" customFormat="1" ht="26">
      <c r="A78" s="44" t="str">
        <f>'P1'!A79</f>
        <v>ESPW036260</v>
      </c>
      <c r="B78" s="44" t="str">
        <f>'P1'!B79</f>
        <v>Lubbesthorpe Tweed, Phase 5, Leicester</v>
      </c>
      <c r="C78" s="44" t="str">
        <f>'P1'!C79</f>
        <v>Severn Trent Water</v>
      </c>
      <c r="D78" s="44" t="str">
        <f>'P1'!D79</f>
        <v>Severn Trent Water</v>
      </c>
      <c r="E78" s="9"/>
      <c r="F78" s="45">
        <v>0</v>
      </c>
      <c r="G78" s="45">
        <v>0</v>
      </c>
      <c r="H78" s="45">
        <v>0</v>
      </c>
      <c r="I78" s="45">
        <v>0</v>
      </c>
      <c r="J78" s="45">
        <v>0</v>
      </c>
      <c r="K78" s="45">
        <v>0</v>
      </c>
      <c r="L78" s="45">
        <v>0</v>
      </c>
      <c r="M78" s="45">
        <v>0</v>
      </c>
      <c r="O78" s="43" t="s">
        <v>796</v>
      </c>
    </row>
    <row r="79" spans="1:15" s="3" customFormat="1" ht="14.5">
      <c r="A79" s="44" t="str">
        <f>'P1'!A80</f>
        <v>ESPW036277</v>
      </c>
      <c r="B79" s="44" t="str">
        <f>'P1'!B80</f>
        <v>Bretforton Road, Badsey</v>
      </c>
      <c r="C79" s="44" t="str">
        <f>'P1'!C80</f>
        <v>Severn Trent Water</v>
      </c>
      <c r="D79" s="44" t="str">
        <f>'P1'!D80</f>
        <v>Severn Trent Water</v>
      </c>
      <c r="E79" s="9"/>
      <c r="F79" s="45">
        <v>0</v>
      </c>
      <c r="G79" s="45">
        <v>0</v>
      </c>
      <c r="H79" s="45">
        <v>0</v>
      </c>
      <c r="I79" s="45">
        <v>0</v>
      </c>
      <c r="J79" s="45">
        <v>0</v>
      </c>
      <c r="K79" s="45">
        <v>0</v>
      </c>
      <c r="L79" s="45">
        <v>0</v>
      </c>
      <c r="M79" s="45">
        <v>0</v>
      </c>
      <c r="O79" s="43" t="s">
        <v>797</v>
      </c>
    </row>
    <row r="80" spans="1:15" s="3" customFormat="1" ht="14.5">
      <c r="A80" s="44" t="str">
        <f>'P1'!A81</f>
        <v>ESPW036284</v>
      </c>
      <c r="B80" s="44" t="str">
        <f>'P1'!B81</f>
        <v>Leigh Sinton, Malvern Hills</v>
      </c>
      <c r="C80" s="44" t="str">
        <f>'P1'!C81</f>
        <v>Severn Trent Water</v>
      </c>
      <c r="D80" s="44" t="str">
        <f>'P1'!D81</f>
        <v>Severn Trent Water</v>
      </c>
      <c r="E80" s="9"/>
      <c r="F80" s="45">
        <v>0</v>
      </c>
      <c r="G80" s="45">
        <v>0</v>
      </c>
      <c r="H80" s="45">
        <v>0</v>
      </c>
      <c r="I80" s="45">
        <v>0</v>
      </c>
      <c r="J80" s="45">
        <v>0</v>
      </c>
      <c r="K80" s="45">
        <v>0</v>
      </c>
      <c r="L80" s="45">
        <v>0</v>
      </c>
      <c r="M80" s="45">
        <v>0</v>
      </c>
      <c r="O80" s="43" t="s">
        <v>798</v>
      </c>
    </row>
    <row r="81" spans="1:15" s="3" customFormat="1" ht="26">
      <c r="A81" s="44" t="str">
        <f>'P1'!A82</f>
        <v>ESPW036312</v>
      </c>
      <c r="B81" s="44" t="str">
        <f>'P1'!B82</f>
        <v>Dallington Grange, Northampton</v>
      </c>
      <c r="C81" s="44" t="str">
        <f>'P1'!C82</f>
        <v>Anglian Water</v>
      </c>
      <c r="D81" s="44" t="str">
        <f>'P1'!D82</f>
        <v>Anglian Water</v>
      </c>
      <c r="E81" s="9"/>
      <c r="F81" s="45">
        <v>2</v>
      </c>
      <c r="G81" s="45">
        <v>0</v>
      </c>
      <c r="H81" s="45">
        <v>0</v>
      </c>
      <c r="I81" s="45">
        <v>1</v>
      </c>
      <c r="J81" s="45">
        <v>0</v>
      </c>
      <c r="K81" s="45">
        <v>13</v>
      </c>
      <c r="L81" s="45">
        <v>0</v>
      </c>
      <c r="M81" s="45">
        <v>0</v>
      </c>
      <c r="O81" s="43" t="s">
        <v>799</v>
      </c>
    </row>
    <row r="82" spans="1:15" s="3" customFormat="1" ht="14.5">
      <c r="A82" s="44" t="str">
        <f>'P1'!A83</f>
        <v>ESPW036325</v>
      </c>
      <c r="B82" s="44" t="str">
        <f>'P1'!B83</f>
        <v>Damgate, Holbeach</v>
      </c>
      <c r="C82" s="44" t="str">
        <f>'P1'!C83</f>
        <v>Anglian Water</v>
      </c>
      <c r="D82" s="44" t="str">
        <f>'P1'!D83</f>
        <v>Anglian Water</v>
      </c>
      <c r="E82" s="9"/>
      <c r="F82" s="45">
        <v>0</v>
      </c>
      <c r="G82" s="45">
        <v>0</v>
      </c>
      <c r="H82" s="45">
        <v>0</v>
      </c>
      <c r="I82" s="45">
        <v>0</v>
      </c>
      <c r="J82" s="45">
        <v>0</v>
      </c>
      <c r="K82" s="45">
        <v>0</v>
      </c>
      <c r="L82" s="45">
        <v>0</v>
      </c>
      <c r="M82" s="45">
        <v>0</v>
      </c>
      <c r="O82" s="43" t="s">
        <v>800</v>
      </c>
    </row>
    <row r="83" spans="1:15" s="3" customFormat="1" ht="14.5">
      <c r="A83" s="44" t="str">
        <f>'P1'!A84</f>
        <v>ESPW036403</v>
      </c>
      <c r="B83" s="44" t="str">
        <f>'P1'!B84</f>
        <v>Cromwell Lane, Coventry</v>
      </c>
      <c r="C83" s="44" t="str">
        <f>'P1'!C84</f>
        <v>Severn Trent Water</v>
      </c>
      <c r="D83" s="44" t="str">
        <f>'P1'!D84</f>
        <v>Severn Trent Water</v>
      </c>
      <c r="E83" s="9"/>
      <c r="F83" s="45">
        <v>0</v>
      </c>
      <c r="G83" s="45">
        <v>0</v>
      </c>
      <c r="H83" s="45">
        <v>0</v>
      </c>
      <c r="I83" s="45">
        <v>0</v>
      </c>
      <c r="J83" s="45">
        <v>0</v>
      </c>
      <c r="K83" s="45">
        <v>1</v>
      </c>
      <c r="L83" s="45">
        <v>0</v>
      </c>
      <c r="M83" s="45">
        <v>0</v>
      </c>
      <c r="O83" s="43" t="s">
        <v>801</v>
      </c>
    </row>
    <row r="84" spans="1:15" s="3" customFormat="1" ht="26">
      <c r="A84" s="44" t="str">
        <f>'P1'!A85</f>
        <v>ESPW036408</v>
      </c>
      <c r="B84" s="44" t="str">
        <f>'P1'!B85</f>
        <v>Station Drive, Blakedown, Derby</v>
      </c>
      <c r="C84" s="44" t="str">
        <f>'P1'!C85</f>
        <v>Severn Trent Water</v>
      </c>
      <c r="D84" s="44" t="str">
        <f>'P1'!D85</f>
        <v>Severn Trent Water</v>
      </c>
      <c r="E84" s="9"/>
      <c r="F84" s="45">
        <v>0</v>
      </c>
      <c r="G84" s="45">
        <v>0</v>
      </c>
      <c r="H84" s="45">
        <v>0</v>
      </c>
      <c r="I84" s="45">
        <v>0</v>
      </c>
      <c r="J84" s="45">
        <v>0</v>
      </c>
      <c r="K84" s="45">
        <v>0</v>
      </c>
      <c r="L84" s="45">
        <v>0</v>
      </c>
      <c r="M84" s="45">
        <v>0</v>
      </c>
      <c r="O84" s="43" t="s">
        <v>802</v>
      </c>
    </row>
    <row r="85" spans="1:15" s="3" customFormat="1" ht="14.5">
      <c r="A85" s="44" t="str">
        <f>'P1'!A86</f>
        <v>ESPW036413</v>
      </c>
      <c r="B85" s="44" t="str">
        <f>'P1'!B86</f>
        <v>Nell Lane, Cuerden</v>
      </c>
      <c r="C85" s="44" t="str">
        <f>'P1'!C86</f>
        <v>United Utilities</v>
      </c>
      <c r="D85" s="44" t="str">
        <f>'P1'!D86</f>
        <v>United Utilities</v>
      </c>
      <c r="E85" s="9"/>
      <c r="F85" s="45">
        <v>0</v>
      </c>
      <c r="G85" s="45">
        <v>0</v>
      </c>
      <c r="H85" s="45">
        <v>0</v>
      </c>
      <c r="I85" s="45">
        <v>0</v>
      </c>
      <c r="J85" s="45">
        <v>0</v>
      </c>
      <c r="K85" s="45">
        <v>0</v>
      </c>
      <c r="L85" s="45">
        <v>0</v>
      </c>
      <c r="M85" s="45">
        <v>0</v>
      </c>
      <c r="O85" s="43" t="s">
        <v>803</v>
      </c>
    </row>
    <row r="86" spans="1:15" s="3" customFormat="1" ht="14.5">
      <c r="A86" s="44" t="str">
        <f>'P1'!A87</f>
        <v>ESPW036470</v>
      </c>
      <c r="B86" s="44" t="str">
        <f>'P1'!B87</f>
        <v>Colliery Road, Creswell</v>
      </c>
      <c r="C86" s="44" t="str">
        <f>'P1'!C87</f>
        <v>Severn Trent Water</v>
      </c>
      <c r="D86" s="44" t="str">
        <f>'P1'!D87</f>
        <v>Severn Trent Water</v>
      </c>
      <c r="E86" s="9"/>
      <c r="F86" s="45">
        <v>0</v>
      </c>
      <c r="G86" s="45">
        <v>0</v>
      </c>
      <c r="H86" s="45">
        <v>0</v>
      </c>
      <c r="I86" s="45">
        <v>0</v>
      </c>
      <c r="J86" s="45">
        <v>0</v>
      </c>
      <c r="K86" s="45">
        <v>0</v>
      </c>
      <c r="L86" s="45">
        <v>0</v>
      </c>
      <c r="M86" s="45">
        <v>0</v>
      </c>
      <c r="O86" s="43" t="s">
        <v>804</v>
      </c>
    </row>
    <row r="87" spans="1:15" s="3" customFormat="1" ht="14.5">
      <c r="A87" s="44" t="str">
        <f>'P1'!A88</f>
        <v>ESPW036520</v>
      </c>
      <c r="B87" s="44" t="str">
        <f>'P1'!B88</f>
        <v>Moor Road, Yatton</v>
      </c>
      <c r="C87" s="44" t="str">
        <f>'P1'!C88</f>
        <v>Bristol Water</v>
      </c>
      <c r="D87" s="44" t="str">
        <f>'P1'!D88</f>
        <v>Wessex Water</v>
      </c>
      <c r="E87" s="9"/>
      <c r="F87" s="45">
        <v>0</v>
      </c>
      <c r="G87" s="45">
        <v>0</v>
      </c>
      <c r="H87" s="45">
        <v>0</v>
      </c>
      <c r="I87" s="45">
        <v>0</v>
      </c>
      <c r="J87" s="45">
        <v>0</v>
      </c>
      <c r="K87" s="45">
        <v>0</v>
      </c>
      <c r="L87" s="45">
        <v>0</v>
      </c>
      <c r="M87" s="45">
        <v>0</v>
      </c>
      <c r="O87" s="43" t="s">
        <v>805</v>
      </c>
    </row>
    <row r="88" spans="1:15" s="3" customFormat="1" ht="26">
      <c r="A88" s="44" t="str">
        <f>'P1'!A89</f>
        <v>ESPW036521</v>
      </c>
      <c r="B88" s="44" t="str">
        <f>'P1'!B89</f>
        <v>Broomhouse Lane, Warmsworth, Doncaster</v>
      </c>
      <c r="C88" s="44" t="str">
        <f>'P1'!C89</f>
        <v>Yorkshire Water</v>
      </c>
      <c r="D88" s="44" t="str">
        <f>'P1'!D89</f>
        <v>Yorkshire Water</v>
      </c>
      <c r="E88" s="9"/>
      <c r="F88" s="45">
        <v>0</v>
      </c>
      <c r="G88" s="45">
        <v>0</v>
      </c>
      <c r="H88" s="45">
        <v>0</v>
      </c>
      <c r="I88" s="45">
        <v>0</v>
      </c>
      <c r="J88" s="45">
        <v>0</v>
      </c>
      <c r="K88" s="45">
        <v>0</v>
      </c>
      <c r="L88" s="45">
        <v>0</v>
      </c>
      <c r="M88" s="45">
        <v>0</v>
      </c>
      <c r="O88" s="43" t="s">
        <v>806</v>
      </c>
    </row>
    <row r="89" spans="1:15" s="3" customFormat="1" ht="14.5">
      <c r="A89" s="44" t="str">
        <f>'P1'!A90</f>
        <v>ESPW036522</v>
      </c>
      <c r="B89" s="44" t="str">
        <f>'P1'!B90</f>
        <v>Church Street, Eccles</v>
      </c>
      <c r="C89" s="44" t="str">
        <f>'P1'!C90</f>
        <v>United Utilities</v>
      </c>
      <c r="D89" s="44" t="str">
        <f>'P1'!D90</f>
        <v>United Utilities</v>
      </c>
      <c r="E89" s="9"/>
      <c r="F89" s="45">
        <v>0</v>
      </c>
      <c r="G89" s="45">
        <v>0</v>
      </c>
      <c r="H89" s="45">
        <v>0</v>
      </c>
      <c r="I89" s="45">
        <v>0</v>
      </c>
      <c r="J89" s="45">
        <v>0</v>
      </c>
      <c r="K89" s="45">
        <v>4</v>
      </c>
      <c r="L89" s="45">
        <v>0</v>
      </c>
      <c r="M89" s="45">
        <v>0</v>
      </c>
      <c r="O89" s="43" t="s">
        <v>807</v>
      </c>
    </row>
    <row r="90" spans="1:15" s="3" customFormat="1" ht="14.5">
      <c r="A90" s="44" t="str">
        <f>'P1'!A91</f>
        <v>ESPW036523</v>
      </c>
      <c r="B90" s="44" t="str">
        <f>'P1'!B91</f>
        <v>Wellington Mount, Leeds</v>
      </c>
      <c r="C90" s="44" t="str">
        <f>'P1'!C91</f>
        <v>Yorkshire Water</v>
      </c>
      <c r="D90" s="44" t="str">
        <f>'P1'!D91</f>
        <v>Yorkshire Water</v>
      </c>
      <c r="E90" s="9"/>
      <c r="F90" s="45">
        <v>0</v>
      </c>
      <c r="G90" s="45">
        <v>0</v>
      </c>
      <c r="H90" s="45">
        <v>0</v>
      </c>
      <c r="I90" s="45">
        <v>1</v>
      </c>
      <c r="J90" s="45">
        <v>0</v>
      </c>
      <c r="K90" s="45">
        <v>3</v>
      </c>
      <c r="L90" s="45">
        <v>0</v>
      </c>
      <c r="M90" s="45">
        <v>0</v>
      </c>
      <c r="O90" s="43" t="s">
        <v>808</v>
      </c>
    </row>
    <row r="91" spans="1:15" s="3" customFormat="1" ht="14.5">
      <c r="A91" s="44" t="str">
        <f>'P1'!A92</f>
        <v>ESPW036565</v>
      </c>
      <c r="B91" s="44" t="str">
        <f>'P1'!B92</f>
        <v>Coventry Road, Bulkington</v>
      </c>
      <c r="C91" s="44" t="str">
        <f>'P1'!C92</f>
        <v>Severn Trent Water</v>
      </c>
      <c r="D91" s="44" t="str">
        <f>'P1'!D92</f>
        <v>Severn Trent Water</v>
      </c>
      <c r="E91" s="9"/>
      <c r="F91" s="45">
        <v>0</v>
      </c>
      <c r="G91" s="45">
        <v>0</v>
      </c>
      <c r="H91" s="45">
        <v>0</v>
      </c>
      <c r="I91" s="45">
        <v>0</v>
      </c>
      <c r="J91" s="45">
        <v>0</v>
      </c>
      <c r="K91" s="45">
        <v>1</v>
      </c>
      <c r="L91" s="45">
        <v>0</v>
      </c>
      <c r="M91" s="45">
        <v>0</v>
      </c>
      <c r="O91" s="43" t="s">
        <v>809</v>
      </c>
    </row>
    <row r="92" spans="1:15" s="3" customFormat="1" ht="26">
      <c r="A92" s="44" t="str">
        <f>'P1'!A93</f>
        <v>ESPW036595</v>
      </c>
      <c r="B92" s="44" t="str">
        <f>'P1'!B93</f>
        <v>Sturdee Poultry Farm, Burton on Trent</v>
      </c>
      <c r="C92" s="44" t="str">
        <f>'P1'!C93</f>
        <v>Severn Trent Water</v>
      </c>
      <c r="D92" s="44" t="str">
        <f>'P1'!D93</f>
        <v>Severn Trent Water</v>
      </c>
      <c r="E92" s="9"/>
      <c r="F92" s="45">
        <v>0</v>
      </c>
      <c r="G92" s="45">
        <v>0</v>
      </c>
      <c r="H92" s="45">
        <v>0</v>
      </c>
      <c r="I92" s="45">
        <v>0</v>
      </c>
      <c r="J92" s="45">
        <v>0</v>
      </c>
      <c r="K92" s="45">
        <v>0</v>
      </c>
      <c r="L92" s="45">
        <v>0</v>
      </c>
      <c r="M92" s="45">
        <v>0</v>
      </c>
      <c r="O92" s="43" t="s">
        <v>810</v>
      </c>
    </row>
    <row r="93" spans="1:15" s="3" customFormat="1" ht="14.5">
      <c r="A93" s="44" t="str">
        <f>'P1'!A94</f>
        <v>ESPW036608</v>
      </c>
      <c r="B93" s="44" t="str">
        <f>'P1'!B94</f>
        <v>Harbury Lane, Leamington Spa</v>
      </c>
      <c r="C93" s="44" t="str">
        <f>'P1'!C94</f>
        <v>Severn Trent Water</v>
      </c>
      <c r="D93" s="44" t="str">
        <f>'P1'!D94</f>
        <v>Severn Trent Water</v>
      </c>
      <c r="E93" s="9"/>
      <c r="F93" s="45">
        <v>0</v>
      </c>
      <c r="G93" s="45">
        <v>0</v>
      </c>
      <c r="H93" s="45">
        <v>0</v>
      </c>
      <c r="I93" s="45">
        <v>0</v>
      </c>
      <c r="J93" s="45">
        <v>0</v>
      </c>
      <c r="K93" s="45">
        <v>0</v>
      </c>
      <c r="L93" s="45">
        <v>0</v>
      </c>
      <c r="M93" s="45">
        <v>0</v>
      </c>
      <c r="O93" s="43" t="s">
        <v>811</v>
      </c>
    </row>
    <row r="94" spans="1:15" s="3" customFormat="1" ht="14.5">
      <c r="A94" s="44" t="str">
        <f>'P1'!A95</f>
        <v>ESPW036641</v>
      </c>
      <c r="B94" s="44" t="str">
        <f>'P1'!B95</f>
        <v>Stonebow Road, Pershore</v>
      </c>
      <c r="C94" s="44" t="str">
        <f>'P1'!C95</f>
        <v>Severn Trent Water</v>
      </c>
      <c r="D94" s="44" t="str">
        <f>'P1'!D95</f>
        <v>Severn Trent Water</v>
      </c>
      <c r="E94" s="9"/>
      <c r="F94" s="45">
        <v>0</v>
      </c>
      <c r="G94" s="45">
        <v>0</v>
      </c>
      <c r="H94" s="45">
        <v>0</v>
      </c>
      <c r="I94" s="45">
        <v>0</v>
      </c>
      <c r="J94" s="45">
        <v>0</v>
      </c>
      <c r="K94" s="45">
        <v>0</v>
      </c>
      <c r="L94" s="45">
        <v>0</v>
      </c>
      <c r="M94" s="45">
        <v>0</v>
      </c>
      <c r="O94" s="43" t="s">
        <v>812</v>
      </c>
    </row>
    <row r="95" spans="1:15" s="3" customFormat="1" ht="26">
      <c r="A95" s="44" t="str">
        <f>'P1'!A96</f>
        <v>ESPW036760</v>
      </c>
      <c r="B95" s="44" t="str">
        <f>'P1'!B96</f>
        <v>Seedfield Development, Parkinson Street</v>
      </c>
      <c r="C95" s="44" t="str">
        <f>'P1'!C96</f>
        <v>United Utilities</v>
      </c>
      <c r="D95" s="44" t="str">
        <f>'P1'!D96</f>
        <v>United Utilities</v>
      </c>
      <c r="E95" s="9"/>
      <c r="F95" s="45">
        <v>0</v>
      </c>
      <c r="G95" s="45">
        <v>0</v>
      </c>
      <c r="H95" s="45">
        <v>0</v>
      </c>
      <c r="I95" s="45">
        <v>0</v>
      </c>
      <c r="J95" s="45">
        <v>0</v>
      </c>
      <c r="K95" s="45">
        <v>0</v>
      </c>
      <c r="L95" s="45">
        <v>0</v>
      </c>
      <c r="M95" s="45">
        <v>0</v>
      </c>
      <c r="O95" s="43" t="s">
        <v>813</v>
      </c>
    </row>
    <row r="96" spans="1:15" s="3" customFormat="1" ht="14.5">
      <c r="A96" s="11"/>
      <c r="B96" s="11"/>
      <c r="C96" s="11"/>
      <c r="D96" s="11"/>
      <c r="E96" s="9"/>
      <c r="F96" s="12"/>
      <c r="G96" s="12"/>
      <c r="H96" s="12"/>
      <c r="I96" s="12"/>
      <c r="J96" s="12"/>
      <c r="K96" s="12"/>
      <c r="L96" s="12"/>
      <c r="M96" s="12"/>
      <c r="O96" s="13"/>
    </row>
    <row r="97" spans="1:15" s="3" customFormat="1" ht="14.5" customHeight="1">
      <c r="A97" s="153" t="s">
        <v>717</v>
      </c>
      <c r="B97" s="154"/>
      <c r="C97" s="11"/>
      <c r="D97" s="11"/>
      <c r="E97" s="12"/>
      <c r="F97" s="12"/>
      <c r="G97" s="12"/>
      <c r="H97" s="12"/>
      <c r="I97" s="12"/>
      <c r="J97" s="12"/>
      <c r="K97" s="12"/>
      <c r="L97" s="12"/>
      <c r="M97" s="12"/>
      <c r="O97" s="13"/>
    </row>
    <row r="98" spans="1:15" s="3" customFormat="1" ht="14.5">
      <c r="A98" s="97" t="s">
        <v>31</v>
      </c>
      <c r="B98" s="98"/>
      <c r="C98" s="11"/>
      <c r="D98" s="11"/>
      <c r="E98" s="16"/>
      <c r="F98" s="46">
        <f t="shared" ref="F98:M98" si="0">SUM(F13:F95)</f>
        <v>26</v>
      </c>
      <c r="G98" s="46">
        <f t="shared" si="0"/>
        <v>0</v>
      </c>
      <c r="H98" s="46">
        <f t="shared" si="0"/>
        <v>52</v>
      </c>
      <c r="I98" s="46">
        <f t="shared" si="0"/>
        <v>54</v>
      </c>
      <c r="J98" s="46">
        <f t="shared" si="0"/>
        <v>0</v>
      </c>
      <c r="K98" s="46">
        <f t="shared" si="0"/>
        <v>1244</v>
      </c>
      <c r="L98" s="46">
        <f t="shared" si="0"/>
        <v>2</v>
      </c>
      <c r="M98" s="46">
        <f t="shared" si="0"/>
        <v>1590</v>
      </c>
      <c r="O98" s="43" t="s">
        <v>814</v>
      </c>
    </row>
    <row r="99" spans="1:15" s="3" customFormat="1" ht="14.5">
      <c r="A99" s="155" t="s">
        <v>815</v>
      </c>
      <c r="B99" s="156"/>
      <c r="C99" s="11"/>
      <c r="D99" s="11"/>
      <c r="E99" s="16"/>
      <c r="F99" s="39">
        <f t="shared" ref="F99:M99" si="1">AVERAGE(F13:F95)</f>
        <v>0.31325301204819278</v>
      </c>
      <c r="G99" s="39">
        <f t="shared" si="1"/>
        <v>0</v>
      </c>
      <c r="H99" s="39">
        <f t="shared" si="1"/>
        <v>0.62650602409638556</v>
      </c>
      <c r="I99" s="39">
        <f t="shared" si="1"/>
        <v>0.6506024096385542</v>
      </c>
      <c r="J99" s="39">
        <f t="shared" si="1"/>
        <v>0</v>
      </c>
      <c r="K99" s="39">
        <f t="shared" si="1"/>
        <v>15.170731707317072</v>
      </c>
      <c r="L99" s="39">
        <f t="shared" si="1"/>
        <v>2.4096385542168676E-2</v>
      </c>
      <c r="M99" s="39">
        <f t="shared" si="1"/>
        <v>19.156626506024097</v>
      </c>
      <c r="O99" s="43" t="s">
        <v>816</v>
      </c>
    </row>
    <row r="100" spans="1:15" s="20" customFormat="1" ht="13">
      <c r="A100" s="19"/>
      <c r="B100" s="19"/>
      <c r="C100" s="19"/>
      <c r="D100" s="11"/>
      <c r="E100" s="19"/>
      <c r="F100" s="19"/>
      <c r="G100" s="19"/>
      <c r="H100" s="19"/>
      <c r="I100" s="19"/>
      <c r="J100" s="19"/>
      <c r="K100" s="19"/>
      <c r="L100" s="19"/>
      <c r="M100" s="19"/>
      <c r="O100" s="21"/>
    </row>
    <row r="101" spans="1:15" s="3" customFormat="1" ht="15.75" customHeight="1">
      <c r="A101" s="104" t="s">
        <v>817</v>
      </c>
      <c r="B101" s="105"/>
      <c r="C101" s="19"/>
      <c r="D101" s="11"/>
      <c r="E101" s="12"/>
      <c r="F101" s="9"/>
      <c r="G101" s="9"/>
      <c r="H101" s="9"/>
      <c r="I101" s="9"/>
      <c r="J101" s="9"/>
      <c r="K101" s="9"/>
      <c r="L101" s="12"/>
      <c r="N101" s="13"/>
    </row>
    <row r="102" spans="1:15" s="3" customFormat="1" ht="14.5">
      <c r="A102" s="100" t="s">
        <v>818</v>
      </c>
      <c r="B102" s="100"/>
      <c r="C102" s="39">
        <f>'P1'!G99+'P1'!I99+'P1'!L99+'P1'!N99+'P1'!Q99+'P1'!S99</f>
        <v>39.064</v>
      </c>
      <c r="E102" s="12"/>
      <c r="F102" s="9"/>
      <c r="G102" s="9"/>
      <c r="H102" s="9"/>
      <c r="I102" s="9"/>
      <c r="J102" s="9"/>
      <c r="K102" s="9"/>
      <c r="L102" s="12"/>
      <c r="N102" s="13"/>
    </row>
    <row r="103" spans="1:15" s="3" customFormat="1" ht="14.5">
      <c r="A103" s="100" t="s">
        <v>819</v>
      </c>
      <c r="B103" s="100"/>
      <c r="C103" s="47">
        <f>C102*1000</f>
        <v>39064</v>
      </c>
      <c r="F103" s="12"/>
      <c r="G103" s="12"/>
      <c r="H103" s="12"/>
      <c r="I103" s="12"/>
      <c r="J103" s="12"/>
      <c r="L103" s="12"/>
      <c r="N103" s="13"/>
    </row>
    <row r="104" spans="1:15" s="3" customFormat="1" ht="14.5">
      <c r="A104" s="100" t="s">
        <v>820</v>
      </c>
      <c r="B104" s="100"/>
      <c r="C104" s="47">
        <f>'P1'!H99+'P1'!J99+'P1'!M99+'P1'!O99+'P1'!R99+'P1'!T99</f>
        <v>0.18000000000000002</v>
      </c>
      <c r="F104" s="12"/>
      <c r="G104" s="12"/>
      <c r="H104" s="12"/>
      <c r="I104" s="12"/>
      <c r="J104" s="12"/>
      <c r="L104" s="12"/>
      <c r="N104" s="13"/>
    </row>
    <row r="105" spans="1:15" s="3" customFormat="1" ht="15" thickBot="1">
      <c r="A105" s="100" t="s">
        <v>821</v>
      </c>
      <c r="B105" s="100"/>
      <c r="C105" s="47">
        <f>C104*1000</f>
        <v>180.00000000000003</v>
      </c>
      <c r="F105" s="12"/>
      <c r="G105" s="12"/>
      <c r="H105" s="12"/>
      <c r="I105" s="12"/>
      <c r="J105" s="12"/>
      <c r="L105" s="12"/>
      <c r="N105" s="13"/>
    </row>
    <row r="106" spans="1:15" s="3" customFormat="1" ht="15.65" customHeight="1" thickTop="1" thickBot="1">
      <c r="A106" s="100" t="s">
        <v>822</v>
      </c>
      <c r="B106" s="100"/>
      <c r="C106" s="19"/>
      <c r="F106" s="18">
        <v>10000</v>
      </c>
      <c r="G106" s="15">
        <v>10000</v>
      </c>
      <c r="H106" s="12"/>
      <c r="I106" s="12"/>
      <c r="J106" s="12"/>
      <c r="L106" s="12"/>
      <c r="N106" s="13"/>
    </row>
    <row r="107" spans="1:15" s="3" customFormat="1" ht="15" thickTop="1">
      <c r="A107" s="100" t="s">
        <v>823</v>
      </c>
      <c r="B107" s="100"/>
      <c r="C107" s="19"/>
      <c r="F107" s="30">
        <f>F98/$C$103*F106</f>
        <v>6.6557444194142947</v>
      </c>
      <c r="G107" s="31">
        <f>G98/$C$105*G106</f>
        <v>0</v>
      </c>
      <c r="H107" s="32">
        <f>H98/$C$103</f>
        <v>1.3311488838828589E-3</v>
      </c>
      <c r="I107" s="32">
        <f>I98/$C$103</f>
        <v>1.3823469178783534E-3</v>
      </c>
      <c r="J107" s="32">
        <f>J98/$C$103</f>
        <v>0</v>
      </c>
      <c r="K107" s="33">
        <f>K98/$C$103</f>
        <v>3.1845177145197627E-2</v>
      </c>
      <c r="L107" s="12"/>
      <c r="N107" s="13"/>
    </row>
    <row r="108" spans="1:15" s="3" customFormat="1" ht="52.5" thickBot="1">
      <c r="A108" s="100" t="s">
        <v>824</v>
      </c>
      <c r="B108" s="100"/>
      <c r="C108" s="19"/>
      <c r="F108" s="26" t="s">
        <v>825</v>
      </c>
      <c r="G108" s="27" t="s">
        <v>826</v>
      </c>
      <c r="H108" s="28" t="s">
        <v>827</v>
      </c>
      <c r="I108" s="28" t="s">
        <v>827</v>
      </c>
      <c r="J108" s="28" t="s">
        <v>827</v>
      </c>
      <c r="K108" s="29" t="s">
        <v>827</v>
      </c>
      <c r="L108" s="12"/>
      <c r="N108" s="13"/>
    </row>
    <row r="109" spans="1:15" s="20" customFormat="1" ht="13.5" thickTop="1">
      <c r="A109" s="19"/>
      <c r="B109" s="19"/>
      <c r="C109" s="19"/>
      <c r="D109" s="11"/>
      <c r="E109" s="19"/>
      <c r="F109" s="12"/>
      <c r="G109" s="12"/>
      <c r="H109" s="12"/>
      <c r="I109" s="12"/>
      <c r="J109" s="12"/>
      <c r="K109" s="19"/>
      <c r="L109" s="12"/>
      <c r="M109" s="19"/>
      <c r="O109" s="21"/>
    </row>
    <row r="110" spans="1:15" s="20" customFormat="1" ht="13"/>
  </sheetData>
  <mergeCells count="22">
    <mergeCell ref="A108:B108"/>
    <mergeCell ref="A104:B104"/>
    <mergeCell ref="A105:B105"/>
    <mergeCell ref="A97:B97"/>
    <mergeCell ref="A99:B99"/>
    <mergeCell ref="A98:B98"/>
    <mergeCell ref="A107:B107"/>
    <mergeCell ref="A106:B106"/>
    <mergeCell ref="A103:B103"/>
    <mergeCell ref="A102:B102"/>
    <mergeCell ref="A101:B101"/>
    <mergeCell ref="A10:D10"/>
    <mergeCell ref="O6:O10"/>
    <mergeCell ref="F6:F8"/>
    <mergeCell ref="H6:H8"/>
    <mergeCell ref="I6:I8"/>
    <mergeCell ref="J6:J8"/>
    <mergeCell ref="G6:G8"/>
    <mergeCell ref="A6:D8"/>
    <mergeCell ref="A9:D9"/>
    <mergeCell ref="K6:K8"/>
    <mergeCell ref="L6:M7"/>
  </mergeCells>
  <phoneticPr fontId="32" type="noConversion"/>
  <pageMargins left="0.7" right="0.7" top="0.75" bottom="0.75" header="0.3" footer="0.3"/>
  <pageSetup paperSize="8" scale="6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248b69b-0c67-4ed0-9a45-bb2bed9dda08" xsi:nil="true"/>
    <lcf76f155ced4ddcb4097134ff3c332f xmlns="d900246e-4be7-4224-89e0-94d263239dc5">
      <Terms xmlns="http://schemas.microsoft.com/office/infopath/2007/PartnerControls"/>
    </lcf76f155ced4ddcb4097134ff3c332f>
    <SharedWithUsers xmlns="b248b69b-0c67-4ed0-9a45-bb2bed9dda08">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AE16BCD209274EA1D5C1FAA30EA430" ma:contentTypeVersion="13" ma:contentTypeDescription="Create a new document." ma:contentTypeScope="" ma:versionID="9c768f59752c7003f49e8dd44f24d4ed">
  <xsd:schema xmlns:xsd="http://www.w3.org/2001/XMLSchema" xmlns:xs="http://www.w3.org/2001/XMLSchema" xmlns:p="http://schemas.microsoft.com/office/2006/metadata/properties" xmlns:ns2="d900246e-4be7-4224-89e0-94d263239dc5" xmlns:ns3="b248b69b-0c67-4ed0-9a45-bb2bed9dda08" targetNamespace="http://schemas.microsoft.com/office/2006/metadata/properties" ma:root="true" ma:fieldsID="65957d37f220193d55de5efc987dfc37" ns2:_="" ns3:_="">
    <xsd:import namespace="d900246e-4be7-4224-89e0-94d263239dc5"/>
    <xsd:import namespace="b248b69b-0c67-4ed0-9a45-bb2bed9dda0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0246e-4be7-4224-89e0-94d263239d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6bbfabc-5cbd-403a-a844-d3679b034ea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48b69b-0c67-4ed0-9a45-bb2bed9dda0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afe496d1-442a-4b42-82f6-5e558c7e7fc9}" ma:internalName="TaxCatchAll" ma:showField="CatchAllData" ma:web="b248b69b-0c67-4ed0-9a45-bb2bed9dda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D6F46D-AAC8-4C74-A3AA-9E42771080AD}">
  <ds:schemaRefs>
    <ds:schemaRef ds:uri="http://schemas.microsoft.com/sharepoint/v3/contenttype/forms"/>
  </ds:schemaRefs>
</ds:datastoreItem>
</file>

<file path=customXml/itemProps2.xml><?xml version="1.0" encoding="utf-8"?>
<ds:datastoreItem xmlns:ds="http://schemas.openxmlformats.org/officeDocument/2006/customXml" ds:itemID="{5A9A7B2F-565B-4741-AD07-25120C8DDE91}">
  <ds:schemaRefs>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b248b69b-0c67-4ed0-9a45-bb2bed9dda08"/>
    <ds:schemaRef ds:uri="d900246e-4be7-4224-89e0-94d263239dc5"/>
    <ds:schemaRef ds:uri="http://purl.org/dc/terms/"/>
  </ds:schemaRefs>
</ds:datastoreItem>
</file>

<file path=customXml/itemProps3.xml><?xml version="1.0" encoding="utf-8"?>
<ds:datastoreItem xmlns:ds="http://schemas.openxmlformats.org/officeDocument/2006/customXml" ds:itemID="{C5A7ECCB-3A2A-43E7-88BD-C726712BFE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0246e-4be7-4224-89e0-94d263239dc5"/>
    <ds:schemaRef ds:uri="b248b69b-0c67-4ed0-9a45-bb2bed9dda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Cover</vt:lpstr>
      <vt:lpstr>F1</vt:lpstr>
      <vt:lpstr>F2</vt:lpstr>
      <vt:lpstr>F3</vt:lpstr>
      <vt:lpstr>F4</vt:lpstr>
      <vt:lpstr>F5</vt:lpstr>
      <vt:lpstr>Transactions with associates</vt:lpstr>
      <vt:lpstr>P1</vt:lpstr>
      <vt:lpstr>P2</vt:lpstr>
      <vt:lpstr>P3</vt:lpstr>
      <vt:lpstr>P4</vt:lpstr>
      <vt:lpstr>Cover!Print_Area</vt:lpstr>
      <vt:lpstr>'F1'!Print_Area</vt:lpstr>
      <vt:lpstr>'F2'!Print_Area</vt:lpstr>
      <vt:lpstr>'F3'!Print_Area</vt:lpstr>
      <vt:lpstr>'F4'!Print_Area</vt:lpstr>
      <vt:lpstr>'F5'!Print_Area</vt:lpstr>
      <vt:lpstr>'P1'!Print_Area</vt:lpstr>
      <vt:lpstr>'P2'!Print_Area</vt:lpstr>
      <vt:lpstr>'P3'!Print_Area</vt:lpstr>
      <vt:lpstr>'P4'!Print_Area</vt:lpstr>
      <vt:lpstr>'Transactions with associates'!Print_Area</vt:lpstr>
    </vt:vector>
  </TitlesOfParts>
  <Manager/>
  <Company>Ofwat - 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Jeevan Jones</dc:creator>
  <cp:keywords/>
  <dc:description/>
  <cp:lastModifiedBy>Catherine Fearon</cp:lastModifiedBy>
  <cp:revision/>
  <dcterms:created xsi:type="dcterms:W3CDTF">2021-05-24T14:03:54Z</dcterms:created>
  <dcterms:modified xsi:type="dcterms:W3CDTF">2026-07-15T12:37:12Z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0x0101004EAE16BCD209274EA1D5C1FAA30EA430</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1890;#Performance and outcomes|82ebf64f-9e66-4299-a697-ab311900603d</vt:lpwstr>
  </property>
  <property fmtid="{D5CDD505-2E9C-101B-9397-08002B2CF9AE}" pid="9" name="Stakeholder 3">
    <vt:lpwstr/>
  </property>
  <property fmtid="{D5CDD505-2E9C-101B-9397-08002B2CF9AE}" pid="10" name="Stakeholder">
    <vt:lpwstr/>
  </property>
  <property fmtid="{D5CDD505-2E9C-101B-9397-08002B2CF9AE}" pid="11" name="Security Classification">
    <vt:lpwstr>21;#OFFICIAL|c2540f30-f875-494b-a43f-ebfb5017a6ad</vt:lpwstr>
  </property>
  <property fmtid="{D5CDD505-2E9C-101B-9397-08002B2CF9AE}" pid="12" name="Stakeholder 4">
    <vt:lpwstr/>
  </property>
  <property fmtid="{D5CDD505-2E9C-101B-9397-08002B2CF9AE}" pid="13" name="MediaServiceImageTags">
    <vt:lpwstr/>
  </property>
  <property fmtid="{D5CDD505-2E9C-101B-9397-08002B2CF9AE}" pid="14" name="Order">
    <vt:r8>816700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